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yremøte 9.januar 2018\"/>
    </mc:Choice>
  </mc:AlternateContent>
  <bookViews>
    <workbookView xWindow="0" yWindow="0" windowWidth="28800" windowHeight="12600" activeTab="1"/>
  </bookViews>
  <sheets>
    <sheet name="Ark1" sheetId="1" r:id="rId1"/>
    <sheet name="Ark1 (3)" sheetId="4" r:id="rId2"/>
    <sheet name="Ark3" sheetId="3" r:id="rId3"/>
    <sheet name="Ark1 (2)" sheetId="2" r:id="rId4"/>
  </sheets>
  <definedNames>
    <definedName name="_xlnm.Print_Area" localSheetId="0">'Ark1'!$A$1:$D$62</definedName>
    <definedName name="_xlnm.Print_Area" localSheetId="1">'Ark1 (3)'!$A$1:$D$63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E29" i="4"/>
  <c r="E32" i="4" s="1"/>
  <c r="E34" i="4" s="1"/>
  <c r="E60" i="4"/>
  <c r="E51" i="4"/>
  <c r="E24" i="4"/>
  <c r="E7" i="4"/>
  <c r="C13" i="4"/>
  <c r="C24" i="4" s="1"/>
  <c r="F21" i="4"/>
  <c r="G21" i="4" s="1"/>
  <c r="D60" i="4"/>
  <c r="C60" i="4"/>
  <c r="B60" i="4"/>
  <c r="F59" i="4"/>
  <c r="F58" i="4"/>
  <c r="G58" i="4" s="1"/>
  <c r="D51" i="4"/>
  <c r="C51" i="4"/>
  <c r="F51" i="4" s="1"/>
  <c r="G51" i="4" s="1"/>
  <c r="B51" i="4"/>
  <c r="F50" i="4"/>
  <c r="F49" i="4"/>
  <c r="G49" i="4" s="1"/>
  <c r="F48" i="4"/>
  <c r="G48" i="4" s="1"/>
  <c r="F47" i="4"/>
  <c r="F46" i="4"/>
  <c r="G46" i="4" s="1"/>
  <c r="F45" i="4"/>
  <c r="G45" i="4" s="1"/>
  <c r="F44" i="4"/>
  <c r="G44" i="4" s="1"/>
  <c r="F43" i="4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C34" i="4"/>
  <c r="B34" i="4"/>
  <c r="F33" i="4"/>
  <c r="F31" i="4"/>
  <c r="G31" i="4" s="1"/>
  <c r="D31" i="4"/>
  <c r="F30" i="4"/>
  <c r="G30" i="4" s="1"/>
  <c r="D29" i="4"/>
  <c r="D32" i="4" s="1"/>
  <c r="D28" i="4"/>
  <c r="F28" i="4" s="1"/>
  <c r="G28" i="4" s="1"/>
  <c r="F27" i="4"/>
  <c r="G27" i="4" s="1"/>
  <c r="D24" i="4"/>
  <c r="B24" i="4"/>
  <c r="B53" i="4" s="1"/>
  <c r="F23" i="4"/>
  <c r="G23" i="4" s="1"/>
  <c r="F20" i="4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2" i="4"/>
  <c r="G12" i="4" s="1"/>
  <c r="F11" i="4"/>
  <c r="G11" i="4" s="1"/>
  <c r="F10" i="4"/>
  <c r="G10" i="4" s="1"/>
  <c r="D7" i="4"/>
  <c r="C7" i="4"/>
  <c r="B7" i="4"/>
  <c r="F6" i="4"/>
  <c r="F5" i="4"/>
  <c r="G5" i="4" s="1"/>
  <c r="F13" i="4" l="1"/>
  <c r="G13" i="4" s="1"/>
  <c r="F29" i="4"/>
  <c r="G29" i="4" s="1"/>
  <c r="E53" i="4"/>
  <c r="E54" i="4" s="1"/>
  <c r="E62" i="4" s="1"/>
  <c r="F60" i="4"/>
  <c r="G60" i="4" s="1"/>
  <c r="C53" i="4"/>
  <c r="C54" i="4" s="1"/>
  <c r="C62" i="4" s="1"/>
  <c r="F24" i="4"/>
  <c r="G24" i="4" s="1"/>
  <c r="F7" i="4"/>
  <c r="G7" i="4" s="1"/>
  <c r="F32" i="4"/>
  <c r="G32" i="4" s="1"/>
  <c r="D34" i="4"/>
  <c r="B54" i="4"/>
  <c r="B62" i="4" s="1"/>
  <c r="E6" i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E21" i="1"/>
  <c r="F21" i="1" s="1"/>
  <c r="E22" i="1"/>
  <c r="F22" i="1" s="1"/>
  <c r="E26" i="1"/>
  <c r="F26" i="1" s="1"/>
  <c r="E29" i="1"/>
  <c r="F29" i="1" s="1"/>
  <c r="E32" i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E43" i="1"/>
  <c r="F43" i="1" s="1"/>
  <c r="E44" i="1"/>
  <c r="F44" i="1" s="1"/>
  <c r="E45" i="1"/>
  <c r="F45" i="1" s="1"/>
  <c r="E46" i="1"/>
  <c r="E47" i="1"/>
  <c r="F47" i="1" s="1"/>
  <c r="E48" i="1"/>
  <c r="F48" i="1" s="1"/>
  <c r="E49" i="1"/>
  <c r="E57" i="1"/>
  <c r="F57" i="1" s="1"/>
  <c r="E58" i="1"/>
  <c r="E5" i="1"/>
  <c r="F5" i="1" s="1"/>
  <c r="D53" i="4" l="1"/>
  <c r="F34" i="4"/>
  <c r="G34" i="4" s="1"/>
  <c r="C7" i="1"/>
  <c r="F53" i="4" l="1"/>
  <c r="G53" i="4" s="1"/>
  <c r="D54" i="4"/>
  <c r="C16" i="3"/>
  <c r="C17" i="3" s="1"/>
  <c r="D26" i="3"/>
  <c r="C26" i="3"/>
  <c r="C13" i="3"/>
  <c r="D13" i="3"/>
  <c r="B59" i="2"/>
  <c r="B50" i="2"/>
  <c r="B30" i="2"/>
  <c r="B28" i="2"/>
  <c r="B31" i="2" s="1"/>
  <c r="B33" i="2" s="1"/>
  <c r="B27" i="2"/>
  <c r="B23" i="2"/>
  <c r="B7" i="2"/>
  <c r="D30" i="1"/>
  <c r="E30" i="1" s="1"/>
  <c r="F30" i="1" s="1"/>
  <c r="D27" i="1"/>
  <c r="E27" i="1" s="1"/>
  <c r="F27" i="1" s="1"/>
  <c r="C28" i="3" l="1"/>
  <c r="B52" i="2"/>
  <c r="B53" i="2" s="1"/>
  <c r="B61" i="2" s="1"/>
  <c r="D62" i="4"/>
  <c r="F62" i="4" s="1"/>
  <c r="G62" i="4" s="1"/>
  <c r="F54" i="4"/>
  <c r="G54" i="4" s="1"/>
  <c r="D28" i="1"/>
  <c r="E28" i="1" s="1"/>
  <c r="F28" i="1" s="1"/>
  <c r="C50" i="1" l="1"/>
  <c r="D50" i="1"/>
  <c r="E50" i="1" s="1"/>
  <c r="F50" i="1" s="1"/>
  <c r="B50" i="1"/>
  <c r="B7" i="1"/>
  <c r="D31" i="1" l="1"/>
  <c r="D7" i="1"/>
  <c r="E7" i="1" s="1"/>
  <c r="F7" i="1" s="1"/>
  <c r="D23" i="1"/>
  <c r="E23" i="1" s="1"/>
  <c r="F23" i="1" s="1"/>
  <c r="D59" i="1"/>
  <c r="E59" i="1" s="1"/>
  <c r="F59" i="1" s="1"/>
  <c r="C59" i="1"/>
  <c r="B59" i="1"/>
  <c r="C33" i="1"/>
  <c r="B33" i="1"/>
  <c r="C23" i="1"/>
  <c r="B23" i="1"/>
  <c r="D33" i="1" l="1"/>
  <c r="E33" i="1" s="1"/>
  <c r="F33" i="1" s="1"/>
  <c r="E31" i="1"/>
  <c r="F31" i="1" s="1"/>
  <c r="C52" i="1"/>
  <c r="C53" i="1" s="1"/>
  <c r="C61" i="1" s="1"/>
  <c r="D52" i="1"/>
  <c r="B52" i="1"/>
  <c r="B53" i="1" s="1"/>
  <c r="B61" i="1" s="1"/>
  <c r="D53" i="1" l="1"/>
  <c r="E52" i="1"/>
  <c r="F52" i="1" s="1"/>
  <c r="D61" i="1" l="1"/>
  <c r="E61" i="1" s="1"/>
  <c r="F61" i="1" s="1"/>
  <c r="E53" i="1"/>
  <c r="F53" i="1" s="1"/>
</calcChain>
</file>

<file path=xl/sharedStrings.xml><?xml version="1.0" encoding="utf-8"?>
<sst xmlns="http://schemas.openxmlformats.org/spreadsheetml/2006/main" count="225" uniqueCount="99">
  <si>
    <t>Regnskap for Indre Fosen</t>
  </si>
  <si>
    <t>INNTEKT:</t>
  </si>
  <si>
    <t>3000 Inntekt Kontingent</t>
  </si>
  <si>
    <t>Sum Inntekter</t>
  </si>
  <si>
    <t>Kostnader aktiviteter:</t>
  </si>
  <si>
    <t>4010 SKA</t>
  </si>
  <si>
    <t>4020 SST</t>
  </si>
  <si>
    <t>4030 SKKO</t>
  </si>
  <si>
    <t>4040 SHS</t>
  </si>
  <si>
    <t>4050 Ungdom</t>
  </si>
  <si>
    <t>4060 Pensjonist</t>
  </si>
  <si>
    <t>4210 Sommerfest/Høstfest/hæppening</t>
  </si>
  <si>
    <t>4220 Tur/grillkveld</t>
  </si>
  <si>
    <t>4500 Kurs, oppdateringer</t>
  </si>
  <si>
    <t>4550 Møter / Arr</t>
  </si>
  <si>
    <t>4560 PTV-samling</t>
  </si>
  <si>
    <t>4600 Medlemspleie</t>
  </si>
  <si>
    <t>Kostnader aktiviteter</t>
  </si>
  <si>
    <t>LØNNSKOSTNAD:</t>
  </si>
  <si>
    <t>5000 Lønn til ansatte</t>
  </si>
  <si>
    <t>5090 Feriepenger</t>
  </si>
  <si>
    <t>5330 Godtgjørelse til styret/PTV</t>
  </si>
  <si>
    <t>5400 Arbeidsgiveravgift</t>
  </si>
  <si>
    <t>5405 Arb.avg av feriepenger</t>
  </si>
  <si>
    <t>5800 Refusjon sykepenger</t>
  </si>
  <si>
    <t>Sum Lønnskostnad</t>
  </si>
  <si>
    <t>ANNEN DRIFTSKOSTNAD:</t>
  </si>
  <si>
    <t>6540 Inventar</t>
  </si>
  <si>
    <t>6700 Regnskapshonorar</t>
  </si>
  <si>
    <t>6800 Kontorkostnader</t>
  </si>
  <si>
    <t>6940 Porto</t>
  </si>
  <si>
    <t>7140 Reisekostnad</t>
  </si>
  <si>
    <t>7400 Opplæringskontingent</t>
  </si>
  <si>
    <t>7401 Kontingent LO Distrikt</t>
  </si>
  <si>
    <t>7420 Gaver</t>
  </si>
  <si>
    <t>7425 Gave i forb. m sammenslåing</t>
  </si>
  <si>
    <t>7770 Bankgebyr</t>
  </si>
  <si>
    <t>7790 Andre kostnader</t>
  </si>
  <si>
    <t>Sum Annen Driftskostnad</t>
  </si>
  <si>
    <t>SUM KOSTNADER</t>
  </si>
  <si>
    <t>DRIFTSRESULTAT</t>
  </si>
  <si>
    <t>RENTER</t>
  </si>
  <si>
    <t>8050 Renteinntekt Fagforbundet</t>
  </si>
  <si>
    <t>8051 Renteinntekt Bank</t>
  </si>
  <si>
    <t>8155 Rentekostnader leverandører</t>
  </si>
  <si>
    <t>Sum Renter</t>
  </si>
  <si>
    <t>ORDINÆRT RESULTAT</t>
  </si>
  <si>
    <t>(overskudd-/underskudd +)</t>
  </si>
  <si>
    <t>Budsjett 2018</t>
  </si>
  <si>
    <t>4561 Styresamling</t>
  </si>
  <si>
    <t>35 pr hode</t>
  </si>
  <si>
    <t>7000 egg 7000 jul 25000 stæsj 5000fagfukehøst 2000fagfukevår</t>
  </si>
  <si>
    <t>tas av oppsparte midler?</t>
  </si>
  <si>
    <t>18000 fase2 8000 fase1 5000div</t>
  </si>
  <si>
    <t>30000 PTVhonorar 26000styrehonorar</t>
  </si>
  <si>
    <t>3500Martna*3 4000medlemsmøter*2  200gavekort + 2000 juletrefest + div</t>
  </si>
  <si>
    <t>3010 Inntekt juletrefest</t>
  </si>
  <si>
    <t>6300 Leie lokale</t>
  </si>
  <si>
    <t>5010 Frikjøp</t>
  </si>
  <si>
    <t>40%stilling</t>
  </si>
  <si>
    <t>5% frikjøp av 100% (12,5% av 40%stilling)</t>
  </si>
  <si>
    <t>konto 5510,7100 og 7101</t>
  </si>
  <si>
    <t>9000styre/PTVmøte 10000PTV&amp;styresommerogjul</t>
  </si>
  <si>
    <t>6840 Aviser,tidsskrifter, bøker</t>
  </si>
  <si>
    <t>7700 Styremøter/årsmøte/PTV</t>
  </si>
  <si>
    <t>Balanse</t>
  </si>
  <si>
    <t>EIENDELER</t>
  </si>
  <si>
    <t>Andre kortsiktige fordringer</t>
  </si>
  <si>
    <t>Bank 4213.05.14205</t>
  </si>
  <si>
    <t>Bankinnskudd 4212.13.11245</t>
  </si>
  <si>
    <t>Bank 4202.30.02900</t>
  </si>
  <si>
    <t>Bankkontoer Leksvik</t>
  </si>
  <si>
    <t>Pensjonistkonto 4212.09.79706</t>
  </si>
  <si>
    <t>Bankinnskudd for skattetrekk</t>
  </si>
  <si>
    <t>EGENKAPITAL OG GJELD</t>
  </si>
  <si>
    <t>Annen egenkapital</t>
  </si>
  <si>
    <t>Leverandørgjeld</t>
  </si>
  <si>
    <t>Forskuddstrekk</t>
  </si>
  <si>
    <t>Skyldig/betalt arbeidsgiveravgift</t>
  </si>
  <si>
    <t>Påløpt arbeidsgiveravgift</t>
  </si>
  <si>
    <t>Skyldige feriepenger</t>
  </si>
  <si>
    <t>Annen kortsiktig gjeld</t>
  </si>
  <si>
    <t>Kortsiktig gjeld</t>
  </si>
  <si>
    <t>Egenkapital og gjeld</t>
  </si>
  <si>
    <t>Egenkapital</t>
  </si>
  <si>
    <t>Fagforbundet Indre Fosen</t>
  </si>
  <si>
    <t>pr 15.09.18</t>
  </si>
  <si>
    <t>Rest budsjett</t>
  </si>
  <si>
    <t>rest i prosent</t>
  </si>
  <si>
    <t>pr 31.12.2018</t>
  </si>
  <si>
    <t>4561 Støtte til styresamling</t>
  </si>
  <si>
    <t>Budsjett 2019</t>
  </si>
  <si>
    <t>4220 Grillkveld</t>
  </si>
  <si>
    <t>18000 fase2 20000 fase1 5000div</t>
  </si>
  <si>
    <t>3500Martna*3 4000medlemsmøter*2  200gavekort  + div</t>
  </si>
  <si>
    <t>30%stilling</t>
  </si>
  <si>
    <t xml:space="preserve">5% frikjøp av 100% </t>
  </si>
  <si>
    <t>5000 egg 5000 jul 15000 stæsj</t>
  </si>
  <si>
    <t>Prosjektor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</si>
</sst>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????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164" fontId="0" fillId="0" borderId="0" xfId="1" applyFont="1"/>
    <xf numFmtId="0" fontId="2" fillId="0" borderId="0" xfId="0" applyFont="1"/>
    <xf numFmtId="164" fontId="2" fillId="0" borderId="0" xfId="1" applyFont="1"/>
    <xf numFmtId="0" fontId="2" fillId="0" borderId="1" xfId="0" applyFont="1" applyBorder="1"/>
    <xf numFmtId="164" fontId="0" fillId="0" borderId="1" xfId="1" applyFont="1" applyBorder="1"/>
    <xf numFmtId="0" fontId="0" fillId="0" borderId="1" xfId="0" applyBorder="1"/>
    <xf numFmtId="164" fontId="2" fillId="0" borderId="1" xfId="1" applyFont="1" applyBorder="1"/>
    <xf numFmtId="0" fontId="0" fillId="0" borderId="1" xfId="0" applyFont="1" applyBorder="1"/>
    <xf numFmtId="0" fontId="4" fillId="0" borderId="1" xfId="0" applyFont="1" applyBorder="1"/>
    <xf numFmtId="164" fontId="5" fillId="0" borderId="1" xfId="1" applyFont="1" applyBorder="1"/>
    <xf numFmtId="0" fontId="5" fillId="0" borderId="1" xfId="0" applyFont="1" applyBorder="1"/>
    <xf numFmtId="164" fontId="4" fillId="0" borderId="1" xfId="1" applyFont="1" applyBorder="1"/>
    <xf numFmtId="0" fontId="3" fillId="0" borderId="1" xfId="0" applyFont="1" applyBorder="1"/>
    <xf numFmtId="0" fontId="1" fillId="0" borderId="0" xfId="0" applyFont="1"/>
    <xf numFmtId="164" fontId="7" fillId="0" borderId="0" xfId="1" applyFont="1" applyAlignment="1">
      <alignment horizontal="left" vertical="top"/>
    </xf>
    <xf numFmtId="164" fontId="7" fillId="0" borderId="0" xfId="1" applyFont="1" applyAlignment="1">
      <alignment horizontal="center" vertical="top"/>
    </xf>
    <xf numFmtId="164" fontId="6" fillId="0" borderId="0" xfId="1" applyFont="1" applyAlignment="1">
      <alignment horizontal="left" vertical="top"/>
    </xf>
    <xf numFmtId="164" fontId="6" fillId="0" borderId="0" xfId="1" applyFont="1" applyAlignment="1">
      <alignment horizontal="right" vertical="top"/>
    </xf>
    <xf numFmtId="2" fontId="7" fillId="0" borderId="0" xfId="1" applyNumberFormat="1" applyFont="1" applyAlignment="1">
      <alignment horizontal="right" vertical="top"/>
    </xf>
    <xf numFmtId="164" fontId="8" fillId="0" borderId="0" xfId="1" applyFont="1" applyAlignment="1">
      <alignment horizontal="left" vertical="top"/>
    </xf>
    <xf numFmtId="164" fontId="9" fillId="0" borderId="0" xfId="1" applyFont="1" applyAlignment="1">
      <alignment horizontal="left" vertical="top"/>
    </xf>
    <xf numFmtId="0" fontId="10" fillId="0" borderId="0" xfId="0" applyFont="1"/>
    <xf numFmtId="165" fontId="11" fillId="0" borderId="0" xfId="1" applyNumberFormat="1" applyFont="1" applyAlignment="1">
      <alignment horizontal="left" vertical="top"/>
    </xf>
    <xf numFmtId="164" fontId="11" fillId="0" borderId="0" xfId="1" applyFont="1" applyAlignment="1">
      <alignment horizontal="left" vertical="top"/>
    </xf>
    <xf numFmtId="14" fontId="10" fillId="0" borderId="0" xfId="0" applyNumberFormat="1" applyFont="1"/>
    <xf numFmtId="164" fontId="11" fillId="0" borderId="0" xfId="1" applyFont="1" applyAlignment="1">
      <alignment horizontal="right" vertical="top"/>
    </xf>
    <xf numFmtId="164" fontId="10" fillId="0" borderId="0" xfId="1" applyFont="1"/>
    <xf numFmtId="164" fontId="8" fillId="0" borderId="0" xfId="1" applyFont="1" applyAlignment="1">
      <alignment horizontal="right" vertical="top"/>
    </xf>
    <xf numFmtId="0" fontId="10" fillId="0" borderId="0" xfId="0" applyFont="1" applyAlignment="1"/>
    <xf numFmtId="164" fontId="8" fillId="0" borderId="0" xfId="1" applyFont="1" applyAlignment="1">
      <alignment horizontal="left"/>
    </xf>
    <xf numFmtId="164" fontId="10" fillId="0" borderId="0" xfId="1" applyFont="1" applyAlignment="1"/>
    <xf numFmtId="0" fontId="1" fillId="0" borderId="0" xfId="0" applyFont="1" applyAlignment="1"/>
    <xf numFmtId="166" fontId="0" fillId="0" borderId="1" xfId="1" applyNumberFormat="1" applyFont="1" applyBorder="1"/>
    <xf numFmtId="164" fontId="12" fillId="0" borderId="1" xfId="1" applyFont="1" applyBorder="1"/>
    <xf numFmtId="164" fontId="13" fillId="0" borderId="1" xfId="1" applyFont="1" applyBorder="1"/>
    <xf numFmtId="164" fontId="12" fillId="0" borderId="0" xfId="1" applyFont="1"/>
    <xf numFmtId="9" fontId="0" fillId="0" borderId="1" xfId="2" applyFont="1" applyBorder="1"/>
    <xf numFmtId="9" fontId="0" fillId="0" borderId="0" xfId="2" applyFont="1"/>
    <xf numFmtId="164" fontId="0" fillId="0" borderId="1" xfId="1" applyFon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="130" zoomScaleNormal="130" workbookViewId="0"/>
  </sheetViews>
  <sheetFormatPr baseColWidth="10" defaultRowHeight="14.4" x14ac:dyDescent="0.3"/>
  <cols>
    <col min="1" max="1" width="36.109375" bestFit="1" customWidth="1"/>
    <col min="2" max="3" width="14" style="2" customWidth="1"/>
    <col min="4" max="4" width="14.44140625" style="2" customWidth="1"/>
    <col min="5" max="5" width="12.6640625" style="37" customWidth="1"/>
    <col min="6" max="6" width="9.33203125" style="39" customWidth="1"/>
    <col min="7" max="7" width="66.6640625" bestFit="1" customWidth="1"/>
  </cols>
  <sheetData>
    <row r="1" spans="1:7" ht="23.4" x14ac:dyDescent="0.45">
      <c r="A1" s="14" t="s">
        <v>0</v>
      </c>
      <c r="B1" s="6"/>
      <c r="C1" s="6" t="s">
        <v>86</v>
      </c>
      <c r="D1" s="6"/>
      <c r="E1" s="35"/>
      <c r="F1" s="38"/>
      <c r="G1" s="7"/>
    </row>
    <row r="2" spans="1:7" x14ac:dyDescent="0.3">
      <c r="A2" s="7"/>
      <c r="B2" s="7">
        <v>2017</v>
      </c>
      <c r="C2" s="34">
        <v>2018</v>
      </c>
      <c r="D2" s="6" t="s">
        <v>48</v>
      </c>
      <c r="E2" s="35" t="s">
        <v>87</v>
      </c>
      <c r="F2" s="38" t="s">
        <v>88</v>
      </c>
      <c r="G2" s="7"/>
    </row>
    <row r="3" spans="1:7" x14ac:dyDescent="0.3">
      <c r="A3" s="7"/>
      <c r="B3" s="6"/>
      <c r="C3" s="6"/>
      <c r="D3" s="6"/>
      <c r="E3" s="35"/>
      <c r="F3" s="38"/>
      <c r="G3" s="7"/>
    </row>
    <row r="4" spans="1:7" x14ac:dyDescent="0.3">
      <c r="A4" s="5" t="s">
        <v>1</v>
      </c>
      <c r="B4" s="6"/>
      <c r="C4" s="6"/>
      <c r="D4" s="6"/>
      <c r="E4" s="35"/>
      <c r="F4" s="38"/>
      <c r="G4" s="7"/>
    </row>
    <row r="5" spans="1:7" x14ac:dyDescent="0.3">
      <c r="A5" s="7" t="s">
        <v>2</v>
      </c>
      <c r="B5" s="6">
        <v>-488700.94</v>
      </c>
      <c r="C5" s="6">
        <v>-337933.62</v>
      </c>
      <c r="D5" s="6">
        <v>-490000</v>
      </c>
      <c r="E5" s="35">
        <f>D5-C5</f>
        <v>-152066.38</v>
      </c>
      <c r="F5" s="38">
        <f>E5/D5</f>
        <v>0.31033955102040817</v>
      </c>
      <c r="G5" s="7"/>
    </row>
    <row r="6" spans="1:7" x14ac:dyDescent="0.3">
      <c r="A6" s="7" t="s">
        <v>56</v>
      </c>
      <c r="B6" s="6">
        <v>-2349.6999999999998</v>
      </c>
      <c r="C6" s="6">
        <v>-2596.69</v>
      </c>
      <c r="D6" s="6"/>
      <c r="E6" s="35">
        <f t="shared" ref="E6:E61" si="0">D6-C6</f>
        <v>2596.69</v>
      </c>
      <c r="F6" s="38"/>
      <c r="G6" s="7"/>
    </row>
    <row r="7" spans="1:7" x14ac:dyDescent="0.3">
      <c r="A7" s="5" t="s">
        <v>3</v>
      </c>
      <c r="B7" s="8">
        <f>SUM(B5:B6)</f>
        <v>-491050.64</v>
      </c>
      <c r="C7" s="8">
        <f>SUM(C5:C6)</f>
        <v>-340530.31</v>
      </c>
      <c r="D7" s="8">
        <f>SUM(D5)</f>
        <v>-490000</v>
      </c>
      <c r="E7" s="35">
        <f t="shared" si="0"/>
        <v>-149469.69</v>
      </c>
      <c r="F7" s="38">
        <f t="shared" ref="F7:F61" si="1">E7/D7</f>
        <v>0.30504018367346941</v>
      </c>
      <c r="G7" s="7"/>
    </row>
    <row r="8" spans="1:7" x14ac:dyDescent="0.3">
      <c r="A8" s="7"/>
      <c r="B8" s="6"/>
      <c r="C8" s="6"/>
      <c r="D8" s="6"/>
      <c r="E8" s="35"/>
      <c r="F8" s="38"/>
      <c r="G8" s="7"/>
    </row>
    <row r="9" spans="1:7" x14ac:dyDescent="0.3">
      <c r="A9" s="5" t="s">
        <v>4</v>
      </c>
      <c r="B9" s="6"/>
      <c r="C9" s="6"/>
      <c r="D9" s="6"/>
      <c r="E9" s="35"/>
      <c r="F9" s="38"/>
      <c r="G9" s="7"/>
    </row>
    <row r="10" spans="1:7" x14ac:dyDescent="0.3">
      <c r="A10" s="7" t="s">
        <v>5</v>
      </c>
      <c r="B10" s="6">
        <v>3580</v>
      </c>
      <c r="C10" s="6">
        <v>2610.84</v>
      </c>
      <c r="D10" s="6">
        <v>3000</v>
      </c>
      <c r="E10" s="35">
        <f t="shared" si="0"/>
        <v>389.15999999999985</v>
      </c>
      <c r="F10" s="38">
        <f t="shared" si="1"/>
        <v>0.12971999999999995</v>
      </c>
      <c r="G10" s="7"/>
    </row>
    <row r="11" spans="1:7" x14ac:dyDescent="0.3">
      <c r="A11" s="7" t="s">
        <v>6</v>
      </c>
      <c r="B11" s="6">
        <v>9065.83</v>
      </c>
      <c r="C11" s="6"/>
      <c r="D11" s="6">
        <v>4000</v>
      </c>
      <c r="E11" s="35">
        <f t="shared" si="0"/>
        <v>4000</v>
      </c>
      <c r="F11" s="38">
        <f t="shared" si="1"/>
        <v>1</v>
      </c>
      <c r="G11" s="7"/>
    </row>
    <row r="12" spans="1:7" x14ac:dyDescent="0.3">
      <c r="A12" s="7" t="s">
        <v>7</v>
      </c>
      <c r="B12" s="6">
        <v>3580</v>
      </c>
      <c r="C12" s="6"/>
      <c r="D12" s="6">
        <v>4000</v>
      </c>
      <c r="E12" s="35">
        <f t="shared" si="0"/>
        <v>4000</v>
      </c>
      <c r="F12" s="38">
        <f t="shared" si="1"/>
        <v>1</v>
      </c>
      <c r="G12" s="7"/>
    </row>
    <row r="13" spans="1:7" x14ac:dyDescent="0.3">
      <c r="A13" s="7" t="s">
        <v>8</v>
      </c>
      <c r="B13" s="6">
        <v>5929</v>
      </c>
      <c r="C13" s="6">
        <v>525.84</v>
      </c>
      <c r="D13" s="6">
        <v>6000</v>
      </c>
      <c r="E13" s="35">
        <f t="shared" si="0"/>
        <v>5474.16</v>
      </c>
      <c r="F13" s="38">
        <f t="shared" si="1"/>
        <v>0.91235999999999995</v>
      </c>
      <c r="G13" s="7"/>
    </row>
    <row r="14" spans="1:7" x14ac:dyDescent="0.3">
      <c r="A14" s="7" t="s">
        <v>9</v>
      </c>
      <c r="B14" s="6">
        <v>4080</v>
      </c>
      <c r="C14" s="6">
        <v>1000</v>
      </c>
      <c r="D14" s="6">
        <v>5000</v>
      </c>
      <c r="E14" s="35">
        <f t="shared" si="0"/>
        <v>4000</v>
      </c>
      <c r="F14" s="38">
        <f t="shared" si="1"/>
        <v>0.8</v>
      </c>
      <c r="G14" s="7"/>
    </row>
    <row r="15" spans="1:7" x14ac:dyDescent="0.3">
      <c r="A15" s="7" t="s">
        <v>10</v>
      </c>
      <c r="B15" s="6"/>
      <c r="C15" s="6">
        <v>804.1</v>
      </c>
      <c r="D15" s="6">
        <v>3000</v>
      </c>
      <c r="E15" s="35">
        <f t="shared" si="0"/>
        <v>2195.9</v>
      </c>
      <c r="F15" s="38">
        <f t="shared" si="1"/>
        <v>0.73196666666666665</v>
      </c>
      <c r="G15" s="7"/>
    </row>
    <row r="16" spans="1:7" x14ac:dyDescent="0.3">
      <c r="A16" s="7" t="s">
        <v>11</v>
      </c>
      <c r="B16" s="6">
        <v>27104.3</v>
      </c>
      <c r="C16" s="6">
        <v>35091.25</v>
      </c>
      <c r="D16" s="6">
        <v>30000</v>
      </c>
      <c r="E16" s="35">
        <f t="shared" si="0"/>
        <v>-5091.25</v>
      </c>
      <c r="F16" s="38">
        <f t="shared" si="1"/>
        <v>-0.16970833333333332</v>
      </c>
      <c r="G16" s="7"/>
    </row>
    <row r="17" spans="1:7" x14ac:dyDescent="0.3">
      <c r="A17" s="7" t="s">
        <v>12</v>
      </c>
      <c r="B17" s="6"/>
      <c r="C17" s="6"/>
      <c r="D17" s="6">
        <v>500</v>
      </c>
      <c r="E17" s="35">
        <f t="shared" si="0"/>
        <v>500</v>
      </c>
      <c r="F17" s="38">
        <f t="shared" si="1"/>
        <v>1</v>
      </c>
      <c r="G17" s="7"/>
    </row>
    <row r="18" spans="1:7" x14ac:dyDescent="0.3">
      <c r="A18" s="7" t="s">
        <v>13</v>
      </c>
      <c r="B18" s="6">
        <v>32295.59</v>
      </c>
      <c r="C18" s="6">
        <v>15499.99</v>
      </c>
      <c r="D18" s="6">
        <v>31000</v>
      </c>
      <c r="E18" s="35">
        <f t="shared" si="0"/>
        <v>15500.01</v>
      </c>
      <c r="F18" s="38">
        <f t="shared" si="1"/>
        <v>0.5000003225806452</v>
      </c>
      <c r="G18" s="7" t="s">
        <v>53</v>
      </c>
    </row>
    <row r="19" spans="1:7" x14ac:dyDescent="0.3">
      <c r="A19" s="7" t="s">
        <v>14</v>
      </c>
      <c r="B19" s="6">
        <v>15503.34</v>
      </c>
      <c r="C19" s="6">
        <v>3149.6</v>
      </c>
      <c r="D19" s="6">
        <v>12000</v>
      </c>
      <c r="E19" s="35">
        <f t="shared" si="0"/>
        <v>8850.4</v>
      </c>
      <c r="F19" s="38">
        <f t="shared" si="1"/>
        <v>0.73753333333333326</v>
      </c>
      <c r="G19" s="7" t="s">
        <v>55</v>
      </c>
    </row>
    <row r="20" spans="1:7" x14ac:dyDescent="0.3">
      <c r="A20" s="7" t="s">
        <v>15</v>
      </c>
      <c r="B20" s="6">
        <v>44127.85</v>
      </c>
      <c r="C20" s="6">
        <v>0</v>
      </c>
      <c r="D20" s="6">
        <v>0</v>
      </c>
      <c r="E20" s="35">
        <f t="shared" si="0"/>
        <v>0</v>
      </c>
      <c r="F20" s="38"/>
      <c r="G20" s="7"/>
    </row>
    <row r="21" spans="1:7" x14ac:dyDescent="0.3">
      <c r="A21" s="7" t="s">
        <v>49</v>
      </c>
      <c r="B21" s="6"/>
      <c r="C21" s="6">
        <v>28262.6</v>
      </c>
      <c r="D21" s="6">
        <v>35000</v>
      </c>
      <c r="E21" s="35">
        <f t="shared" si="0"/>
        <v>6737.4000000000015</v>
      </c>
      <c r="F21" s="38">
        <f t="shared" si="1"/>
        <v>0.19249714285714289</v>
      </c>
      <c r="G21" s="7" t="s">
        <v>52</v>
      </c>
    </row>
    <row r="22" spans="1:7" x14ac:dyDescent="0.3">
      <c r="A22" s="7" t="s">
        <v>16</v>
      </c>
      <c r="B22" s="6">
        <v>31499.17</v>
      </c>
      <c r="C22" s="6">
        <v>23429.3</v>
      </c>
      <c r="D22" s="6">
        <v>47300</v>
      </c>
      <c r="E22" s="35">
        <f t="shared" si="0"/>
        <v>23870.7</v>
      </c>
      <c r="F22" s="38">
        <f t="shared" si="1"/>
        <v>0.50466596194503177</v>
      </c>
      <c r="G22" s="7" t="s">
        <v>51</v>
      </c>
    </row>
    <row r="23" spans="1:7" x14ac:dyDescent="0.3">
      <c r="A23" s="5" t="s">
        <v>17</v>
      </c>
      <c r="B23" s="8">
        <f>SUM(B10:B22)</f>
        <v>176765.08000000002</v>
      </c>
      <c r="C23" s="8">
        <f>SUM(C10:C22)</f>
        <v>110373.52</v>
      </c>
      <c r="D23" s="8">
        <f>SUM(D10:D22)</f>
        <v>180800</v>
      </c>
      <c r="E23" s="35">
        <f t="shared" si="0"/>
        <v>70426.48</v>
      </c>
      <c r="F23" s="38">
        <f t="shared" si="1"/>
        <v>0.38952699115044248</v>
      </c>
      <c r="G23" s="7"/>
    </row>
    <row r="24" spans="1:7" x14ac:dyDescent="0.3">
      <c r="A24" s="7"/>
      <c r="B24" s="6"/>
      <c r="C24" s="6"/>
      <c r="D24" s="6"/>
      <c r="E24" s="35"/>
      <c r="F24" s="38"/>
      <c r="G24" s="7"/>
    </row>
    <row r="25" spans="1:7" x14ac:dyDescent="0.3">
      <c r="A25" s="5" t="s">
        <v>18</v>
      </c>
      <c r="B25" s="6"/>
      <c r="C25" s="6"/>
      <c r="D25" s="6"/>
      <c r="E25" s="35"/>
      <c r="F25" s="38"/>
      <c r="G25" s="7"/>
    </row>
    <row r="26" spans="1:7" x14ac:dyDescent="0.3">
      <c r="A26" s="7" t="s">
        <v>19</v>
      </c>
      <c r="B26" s="6">
        <v>104243.44</v>
      </c>
      <c r="C26" s="6">
        <v>110716.52</v>
      </c>
      <c r="D26" s="6">
        <v>152000</v>
      </c>
      <c r="E26" s="35">
        <f t="shared" si="0"/>
        <v>41283.479999999996</v>
      </c>
      <c r="F26" s="38">
        <f t="shared" si="1"/>
        <v>0.27160184210526311</v>
      </c>
      <c r="G26" s="7" t="s">
        <v>59</v>
      </c>
    </row>
    <row r="27" spans="1:7" x14ac:dyDescent="0.3">
      <c r="A27" s="9" t="s">
        <v>58</v>
      </c>
      <c r="B27" s="6"/>
      <c r="C27" s="6"/>
      <c r="D27" s="6">
        <f>-D26*0.125</f>
        <v>-19000</v>
      </c>
      <c r="E27" s="35">
        <f t="shared" si="0"/>
        <v>-19000</v>
      </c>
      <c r="F27" s="38">
        <f t="shared" si="1"/>
        <v>1</v>
      </c>
      <c r="G27" s="7" t="s">
        <v>60</v>
      </c>
    </row>
    <row r="28" spans="1:7" x14ac:dyDescent="0.3">
      <c r="A28" s="7" t="s">
        <v>20</v>
      </c>
      <c r="B28" s="6">
        <v>10632.84</v>
      </c>
      <c r="C28" s="6">
        <v>11293.08</v>
      </c>
      <c r="D28" s="6">
        <f>D26*0.102</f>
        <v>15503.999999999998</v>
      </c>
      <c r="E28" s="35">
        <f t="shared" si="0"/>
        <v>4210.9199999999983</v>
      </c>
      <c r="F28" s="38">
        <f t="shared" si="1"/>
        <v>0.27160216718266245</v>
      </c>
      <c r="G28" s="7"/>
    </row>
    <row r="29" spans="1:7" x14ac:dyDescent="0.3">
      <c r="A29" s="7" t="s">
        <v>21</v>
      </c>
      <c r="B29" s="6">
        <v>72600</v>
      </c>
      <c r="C29" s="6"/>
      <c r="D29" s="6">
        <v>56000</v>
      </c>
      <c r="E29" s="35">
        <f t="shared" si="0"/>
        <v>56000</v>
      </c>
      <c r="F29" s="38">
        <f t="shared" si="1"/>
        <v>1</v>
      </c>
      <c r="G29" s="7" t="s">
        <v>54</v>
      </c>
    </row>
    <row r="30" spans="1:7" x14ac:dyDescent="0.3">
      <c r="A30" s="7" t="s">
        <v>22</v>
      </c>
      <c r="B30" s="6">
        <v>18790.689999999999</v>
      </c>
      <c r="C30" s="6">
        <v>11742.97</v>
      </c>
      <c r="D30" s="6">
        <f>(D29+D26)*0.106</f>
        <v>22048</v>
      </c>
      <c r="E30" s="35">
        <f t="shared" si="0"/>
        <v>10305.030000000001</v>
      </c>
      <c r="F30" s="38">
        <f t="shared" si="1"/>
        <v>0.46739069303338177</v>
      </c>
      <c r="G30" s="7"/>
    </row>
    <row r="31" spans="1:7" x14ac:dyDescent="0.3">
      <c r="A31" s="7" t="s">
        <v>23</v>
      </c>
      <c r="B31" s="6">
        <v>1127.08</v>
      </c>
      <c r="C31" s="6">
        <v>1800.17</v>
      </c>
      <c r="D31" s="6">
        <f>D28*0.106</f>
        <v>1643.4239999999998</v>
      </c>
      <c r="E31" s="35">
        <f t="shared" si="0"/>
        <v>-156.74600000000032</v>
      </c>
      <c r="F31" s="38">
        <f t="shared" si="1"/>
        <v>-9.5377699242557207E-2</v>
      </c>
      <c r="G31" s="7"/>
    </row>
    <row r="32" spans="1:7" x14ac:dyDescent="0.3">
      <c r="A32" s="7" t="s">
        <v>24</v>
      </c>
      <c r="B32" s="6"/>
      <c r="C32" s="6"/>
      <c r="D32" s="6"/>
      <c r="E32" s="35">
        <f t="shared" si="0"/>
        <v>0</v>
      </c>
      <c r="F32" s="38"/>
      <c r="G32" s="7"/>
    </row>
    <row r="33" spans="1:7" x14ac:dyDescent="0.3">
      <c r="A33" s="5" t="s">
        <v>25</v>
      </c>
      <c r="B33" s="8">
        <f>SUM(B26:B32)</f>
        <v>207394.05</v>
      </c>
      <c r="C33" s="8">
        <f>SUM(C26:C32)</f>
        <v>135552.74000000002</v>
      </c>
      <c r="D33" s="8">
        <f>SUM(D26:D32)</f>
        <v>228195.424</v>
      </c>
      <c r="E33" s="35">
        <f t="shared" si="0"/>
        <v>92642.683999999979</v>
      </c>
      <c r="F33" s="38">
        <f t="shared" si="1"/>
        <v>0.40597958704027293</v>
      </c>
      <c r="G33" s="7"/>
    </row>
    <row r="34" spans="1:7" x14ac:dyDescent="0.3">
      <c r="A34" s="7"/>
      <c r="B34" s="6"/>
      <c r="C34" s="6"/>
      <c r="D34" s="6"/>
      <c r="E34" s="35"/>
      <c r="F34" s="38"/>
      <c r="G34" s="7"/>
    </row>
    <row r="35" spans="1:7" x14ac:dyDescent="0.3">
      <c r="A35" s="5" t="s">
        <v>26</v>
      </c>
      <c r="B35" s="6"/>
      <c r="C35" s="6"/>
      <c r="D35" s="6"/>
      <c r="E35" s="35"/>
      <c r="F35" s="38"/>
      <c r="G35" s="7"/>
    </row>
    <row r="36" spans="1:7" x14ac:dyDescent="0.3">
      <c r="A36" s="9" t="s">
        <v>57</v>
      </c>
      <c r="B36" s="6">
        <v>2000</v>
      </c>
      <c r="C36" s="6">
        <v>2000</v>
      </c>
      <c r="D36" s="6">
        <v>2000</v>
      </c>
      <c r="E36" s="35">
        <f t="shared" si="0"/>
        <v>0</v>
      </c>
      <c r="F36" s="38">
        <f t="shared" si="1"/>
        <v>0</v>
      </c>
      <c r="G36" s="7"/>
    </row>
    <row r="37" spans="1:7" x14ac:dyDescent="0.3">
      <c r="A37" s="7" t="s">
        <v>27</v>
      </c>
      <c r="B37" s="6">
        <v>-581</v>
      </c>
      <c r="C37" s="6"/>
      <c r="D37" s="6">
        <v>3000</v>
      </c>
      <c r="E37" s="35">
        <f t="shared" si="0"/>
        <v>3000</v>
      </c>
      <c r="F37" s="38">
        <f t="shared" si="1"/>
        <v>1</v>
      </c>
      <c r="G37" s="7"/>
    </row>
    <row r="38" spans="1:7" x14ac:dyDescent="0.3">
      <c r="A38" s="7" t="s">
        <v>28</v>
      </c>
      <c r="B38" s="6">
        <v>49236</v>
      </c>
      <c r="C38" s="6">
        <v>27000</v>
      </c>
      <c r="D38" s="6">
        <v>30000</v>
      </c>
      <c r="E38" s="35">
        <f t="shared" si="0"/>
        <v>3000</v>
      </c>
      <c r="F38" s="38">
        <f t="shared" si="1"/>
        <v>0.1</v>
      </c>
      <c r="G38" s="7"/>
    </row>
    <row r="39" spans="1:7" x14ac:dyDescent="0.3">
      <c r="A39" s="7" t="s">
        <v>29</v>
      </c>
      <c r="B39" s="6">
        <v>5076.5</v>
      </c>
      <c r="C39" s="6">
        <v>5548.04</v>
      </c>
      <c r="D39" s="6">
        <v>5000</v>
      </c>
      <c r="E39" s="35">
        <f t="shared" si="0"/>
        <v>-548.04</v>
      </c>
      <c r="F39" s="38">
        <f t="shared" si="1"/>
        <v>-0.109608</v>
      </c>
      <c r="G39" s="7"/>
    </row>
    <row r="40" spans="1:7" x14ac:dyDescent="0.3">
      <c r="A40" s="7" t="s">
        <v>63</v>
      </c>
      <c r="B40" s="6">
        <v>3353.75</v>
      </c>
      <c r="C40" s="6">
        <v>5311</v>
      </c>
      <c r="D40" s="6">
        <v>4000</v>
      </c>
      <c r="E40" s="35">
        <f t="shared" si="0"/>
        <v>-1311</v>
      </c>
      <c r="F40" s="38">
        <f t="shared" si="1"/>
        <v>-0.32774999999999999</v>
      </c>
      <c r="G40" s="7"/>
    </row>
    <row r="41" spans="1:7" x14ac:dyDescent="0.3">
      <c r="A41" s="7" t="s">
        <v>30</v>
      </c>
      <c r="B41" s="6">
        <v>7244.88</v>
      </c>
      <c r="C41" s="6"/>
      <c r="D41" s="6">
        <v>4000</v>
      </c>
      <c r="E41" s="35">
        <f t="shared" si="0"/>
        <v>4000</v>
      </c>
      <c r="F41" s="38">
        <f t="shared" si="1"/>
        <v>1</v>
      </c>
      <c r="G41" s="7"/>
    </row>
    <row r="42" spans="1:7" x14ac:dyDescent="0.3">
      <c r="A42" s="7" t="s">
        <v>31</v>
      </c>
      <c r="B42" s="6">
        <v>2605.6999999999998</v>
      </c>
      <c r="C42" s="6">
        <v>694.18</v>
      </c>
      <c r="D42" s="6"/>
      <c r="E42" s="35">
        <f t="shared" si="0"/>
        <v>-694.18</v>
      </c>
      <c r="F42" s="38"/>
      <c r="G42" s="7" t="s">
        <v>61</v>
      </c>
    </row>
    <row r="43" spans="1:7" x14ac:dyDescent="0.3">
      <c r="A43" s="7" t="s">
        <v>32</v>
      </c>
      <c r="B43" s="6">
        <v>16835</v>
      </c>
      <c r="C43" s="6">
        <v>17360</v>
      </c>
      <c r="D43" s="6">
        <v>18000</v>
      </c>
      <c r="E43" s="35">
        <f t="shared" si="0"/>
        <v>640</v>
      </c>
      <c r="F43" s="38">
        <f t="shared" si="1"/>
        <v>3.5555555555555556E-2</v>
      </c>
      <c r="G43" s="7" t="s">
        <v>50</v>
      </c>
    </row>
    <row r="44" spans="1:7" x14ac:dyDescent="0.3">
      <c r="A44" s="7" t="s">
        <v>33</v>
      </c>
      <c r="B44" s="6">
        <v>25766</v>
      </c>
      <c r="C44" s="6">
        <v>22942.400000000001</v>
      </c>
      <c r="D44" s="6">
        <v>25000</v>
      </c>
      <c r="E44" s="35">
        <f t="shared" si="0"/>
        <v>2057.5999999999985</v>
      </c>
      <c r="F44" s="38">
        <f t="shared" si="1"/>
        <v>8.2303999999999947E-2</v>
      </c>
      <c r="G44" s="7"/>
    </row>
    <row r="45" spans="1:7" x14ac:dyDescent="0.3">
      <c r="A45" s="7" t="s">
        <v>34</v>
      </c>
      <c r="B45" s="6">
        <v>9908</v>
      </c>
      <c r="C45" s="6">
        <v>2275</v>
      </c>
      <c r="D45" s="6">
        <v>7000</v>
      </c>
      <c r="E45" s="35">
        <f t="shared" si="0"/>
        <v>4725</v>
      </c>
      <c r="F45" s="38">
        <f t="shared" si="1"/>
        <v>0.67500000000000004</v>
      </c>
      <c r="G45" s="7"/>
    </row>
    <row r="46" spans="1:7" x14ac:dyDescent="0.3">
      <c r="A46" s="7" t="s">
        <v>35</v>
      </c>
      <c r="B46" s="6">
        <v>132226.20000000001</v>
      </c>
      <c r="C46" s="6"/>
      <c r="D46" s="6">
        <v>0</v>
      </c>
      <c r="E46" s="35">
        <f t="shared" si="0"/>
        <v>0</v>
      </c>
      <c r="F46" s="38"/>
      <c r="G46" s="7"/>
    </row>
    <row r="47" spans="1:7" x14ac:dyDescent="0.3">
      <c r="A47" s="7" t="s">
        <v>64</v>
      </c>
      <c r="B47" s="6">
        <v>20621.189999999999</v>
      </c>
      <c r="C47" s="6">
        <v>14696.85</v>
      </c>
      <c r="D47" s="6">
        <v>19000</v>
      </c>
      <c r="E47" s="35">
        <f t="shared" si="0"/>
        <v>4303.1499999999996</v>
      </c>
      <c r="F47" s="38">
        <f t="shared" si="1"/>
        <v>0.22648157894736839</v>
      </c>
      <c r="G47" s="7" t="s">
        <v>62</v>
      </c>
    </row>
    <row r="48" spans="1:7" x14ac:dyDescent="0.3">
      <c r="A48" s="7" t="s">
        <v>36</v>
      </c>
      <c r="B48" s="6">
        <v>1869.5</v>
      </c>
      <c r="C48" s="6">
        <v>1031.77</v>
      </c>
      <c r="D48" s="6">
        <v>1500</v>
      </c>
      <c r="E48" s="35">
        <f t="shared" si="0"/>
        <v>468.23</v>
      </c>
      <c r="F48" s="38">
        <f t="shared" si="1"/>
        <v>0.31215333333333334</v>
      </c>
      <c r="G48" s="7"/>
    </row>
    <row r="49" spans="1:7" x14ac:dyDescent="0.3">
      <c r="A49" s="7" t="s">
        <v>37</v>
      </c>
      <c r="B49" s="6">
        <v>524.92999999999995</v>
      </c>
      <c r="C49" s="6">
        <v>294</v>
      </c>
      <c r="D49" s="6"/>
      <c r="E49" s="35">
        <f t="shared" si="0"/>
        <v>-294</v>
      </c>
      <c r="F49" s="38"/>
      <c r="G49" s="7"/>
    </row>
    <row r="50" spans="1:7" x14ac:dyDescent="0.3">
      <c r="A50" s="5" t="s">
        <v>38</v>
      </c>
      <c r="B50" s="8">
        <f>SUM(B36:B49)</f>
        <v>276686.65000000002</v>
      </c>
      <c r="C50" s="8">
        <f t="shared" ref="C50:D50" si="2">SUM(C36:C49)</f>
        <v>99153.24</v>
      </c>
      <c r="D50" s="8">
        <f t="shared" si="2"/>
        <v>118500</v>
      </c>
      <c r="E50" s="35">
        <f t="shared" si="0"/>
        <v>19346.759999999995</v>
      </c>
      <c r="F50" s="38">
        <f t="shared" si="1"/>
        <v>0.1632637974683544</v>
      </c>
      <c r="G50" s="7"/>
    </row>
    <row r="51" spans="1:7" x14ac:dyDescent="0.3">
      <c r="A51" s="7"/>
      <c r="B51" s="6"/>
      <c r="C51" s="6"/>
      <c r="D51" s="6"/>
      <c r="E51" s="35"/>
      <c r="F51" s="38"/>
      <c r="G51" s="7"/>
    </row>
    <row r="52" spans="1:7" x14ac:dyDescent="0.3">
      <c r="A52" s="5" t="s">
        <v>39</v>
      </c>
      <c r="B52" s="8">
        <f>B23+B33+B50</f>
        <v>660845.78</v>
      </c>
      <c r="C52" s="8">
        <f>C23+C33+C50</f>
        <v>345079.5</v>
      </c>
      <c r="D52" s="8">
        <f>D23+D33+D50</f>
        <v>527495.424</v>
      </c>
      <c r="E52" s="35">
        <f t="shared" si="0"/>
        <v>182415.924</v>
      </c>
      <c r="F52" s="38">
        <f t="shared" si="1"/>
        <v>0.34581517810474882</v>
      </c>
      <c r="G52" s="7"/>
    </row>
    <row r="53" spans="1:7" x14ac:dyDescent="0.3">
      <c r="A53" s="5" t="s">
        <v>40</v>
      </c>
      <c r="B53" s="8">
        <f>B7+B52</f>
        <v>169795.14</v>
      </c>
      <c r="C53" s="8">
        <f>C7+C52</f>
        <v>4549.1900000000023</v>
      </c>
      <c r="D53" s="8">
        <f>D7+D52</f>
        <v>37495.423999999999</v>
      </c>
      <c r="E53" s="35">
        <f t="shared" si="0"/>
        <v>32946.233999999997</v>
      </c>
      <c r="F53" s="38">
        <f t="shared" si="1"/>
        <v>0.87867346159360671</v>
      </c>
      <c r="G53" s="7"/>
    </row>
    <row r="54" spans="1:7" x14ac:dyDescent="0.3">
      <c r="A54" s="7"/>
      <c r="B54" s="6"/>
      <c r="C54" s="6"/>
      <c r="D54" s="6"/>
      <c r="E54" s="35"/>
      <c r="F54" s="38"/>
      <c r="G54" s="7"/>
    </row>
    <row r="55" spans="1:7" x14ac:dyDescent="0.3">
      <c r="A55" s="5" t="s">
        <v>41</v>
      </c>
      <c r="B55" s="6"/>
      <c r="C55" s="6"/>
      <c r="D55" s="6"/>
      <c r="E55" s="35"/>
      <c r="F55" s="38"/>
      <c r="G55" s="7"/>
    </row>
    <row r="56" spans="1:7" x14ac:dyDescent="0.3">
      <c r="A56" s="7" t="s">
        <v>42</v>
      </c>
      <c r="B56" s="6"/>
      <c r="C56" s="6">
        <v>0</v>
      </c>
      <c r="D56" s="6"/>
      <c r="E56" s="35"/>
      <c r="F56" s="38"/>
      <c r="G56" s="7"/>
    </row>
    <row r="57" spans="1:7" x14ac:dyDescent="0.3">
      <c r="A57" s="7" t="s">
        <v>43</v>
      </c>
      <c r="B57" s="6">
        <v>-2368.4699999999998</v>
      </c>
      <c r="C57" s="6"/>
      <c r="D57" s="6">
        <v>-2500</v>
      </c>
      <c r="E57" s="35">
        <f t="shared" si="0"/>
        <v>-2500</v>
      </c>
      <c r="F57" s="38">
        <f t="shared" si="1"/>
        <v>1</v>
      </c>
      <c r="G57" s="7"/>
    </row>
    <row r="58" spans="1:7" x14ac:dyDescent="0.3">
      <c r="A58" s="7" t="s">
        <v>44</v>
      </c>
      <c r="B58" s="6">
        <v>101.55</v>
      </c>
      <c r="C58" s="6">
        <v>44.09</v>
      </c>
      <c r="D58" s="6"/>
      <c r="E58" s="35">
        <f t="shared" si="0"/>
        <v>-44.09</v>
      </c>
      <c r="F58" s="38"/>
      <c r="G58" s="7"/>
    </row>
    <row r="59" spans="1:7" x14ac:dyDescent="0.3">
      <c r="A59" s="5" t="s">
        <v>45</v>
      </c>
      <c r="B59" s="8">
        <f>SUM(B56:B58)</f>
        <v>-2266.9199999999996</v>
      </c>
      <c r="C59" s="8">
        <f>SUM(C56:C58)</f>
        <v>44.09</v>
      </c>
      <c r="D59" s="8">
        <f>SUM(D56:D58)</f>
        <v>-2500</v>
      </c>
      <c r="E59" s="35">
        <f t="shared" si="0"/>
        <v>-2544.09</v>
      </c>
      <c r="F59" s="38">
        <f t="shared" si="1"/>
        <v>1.017636</v>
      </c>
      <c r="G59" s="7"/>
    </row>
    <row r="60" spans="1:7" x14ac:dyDescent="0.3">
      <c r="A60" s="7"/>
      <c r="B60" s="6"/>
      <c r="C60" s="6"/>
      <c r="D60" s="6"/>
      <c r="E60" s="35"/>
      <c r="F60" s="38"/>
      <c r="G60" s="7"/>
    </row>
    <row r="61" spans="1:7" x14ac:dyDescent="0.3">
      <c r="A61" s="5" t="s">
        <v>46</v>
      </c>
      <c r="B61" s="8">
        <f>B53+B59</f>
        <v>167528.22</v>
      </c>
      <c r="C61" s="8">
        <f>C53+C59</f>
        <v>4593.2800000000025</v>
      </c>
      <c r="D61" s="8">
        <f>D53+D59</f>
        <v>34995.423999999999</v>
      </c>
      <c r="E61" s="35">
        <f t="shared" si="0"/>
        <v>30402.143999999997</v>
      </c>
      <c r="F61" s="38">
        <f t="shared" si="1"/>
        <v>0.86874626808350708</v>
      </c>
      <c r="G61" s="7"/>
    </row>
    <row r="62" spans="1:7" x14ac:dyDescent="0.3">
      <c r="A62" s="5" t="s">
        <v>47</v>
      </c>
      <c r="B62" s="8"/>
      <c r="C62" s="8"/>
      <c r="D62" s="8"/>
      <c r="E62" s="36"/>
      <c r="F62" s="38"/>
      <c r="G62" s="7"/>
    </row>
  </sheetData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B35" zoomScale="140" zoomScaleNormal="140" workbookViewId="0">
      <selection activeCell="E38" sqref="E38"/>
    </sheetView>
  </sheetViews>
  <sheetFormatPr baseColWidth="10" defaultRowHeight="14.4" x14ac:dyDescent="0.3"/>
  <cols>
    <col min="1" max="1" width="36.109375" bestFit="1" customWidth="1"/>
    <col min="2" max="3" width="14" style="2" customWidth="1"/>
    <col min="4" max="5" width="14.44140625" style="2" customWidth="1"/>
    <col min="6" max="6" width="12.6640625" style="37" customWidth="1"/>
    <col min="7" max="7" width="9.33203125" style="39" customWidth="1"/>
    <col min="8" max="8" width="66.6640625" bestFit="1" customWidth="1"/>
  </cols>
  <sheetData>
    <row r="1" spans="1:8" ht="23.4" x14ac:dyDescent="0.45">
      <c r="A1" s="14" t="s">
        <v>0</v>
      </c>
      <c r="B1" s="6"/>
      <c r="C1" s="6" t="s">
        <v>89</v>
      </c>
      <c r="D1" s="6"/>
      <c r="E1" s="6"/>
      <c r="F1" s="35"/>
      <c r="G1" s="38"/>
      <c r="H1" s="7"/>
    </row>
    <row r="2" spans="1:8" x14ac:dyDescent="0.3">
      <c r="A2" s="7"/>
      <c r="B2" s="7">
        <v>2017</v>
      </c>
      <c r="C2" s="34">
        <v>2018</v>
      </c>
      <c r="D2" s="6" t="s">
        <v>48</v>
      </c>
      <c r="E2" s="6" t="s">
        <v>91</v>
      </c>
      <c r="F2" s="35" t="s">
        <v>87</v>
      </c>
      <c r="G2" s="38" t="s">
        <v>88</v>
      </c>
      <c r="H2" s="7"/>
    </row>
    <row r="3" spans="1:8" x14ac:dyDescent="0.3">
      <c r="A3" s="7"/>
      <c r="B3" s="6"/>
      <c r="C3" s="6"/>
      <c r="D3" s="6"/>
      <c r="E3" s="6"/>
      <c r="F3" s="35"/>
      <c r="G3" s="38"/>
      <c r="H3" s="7"/>
    </row>
    <row r="4" spans="1:8" x14ac:dyDescent="0.3">
      <c r="A4" s="5" t="s">
        <v>1</v>
      </c>
      <c r="B4" s="6"/>
      <c r="C4" s="6"/>
      <c r="D4" s="6"/>
      <c r="E4" s="6"/>
      <c r="F4" s="35"/>
      <c r="G4" s="38"/>
      <c r="H4" s="7"/>
    </row>
    <row r="5" spans="1:8" x14ac:dyDescent="0.3">
      <c r="A5" s="7" t="s">
        <v>2</v>
      </c>
      <c r="B5" s="6">
        <v>-488700.94</v>
      </c>
      <c r="C5" s="6">
        <v>-503204.59</v>
      </c>
      <c r="D5" s="6">
        <v>-490000</v>
      </c>
      <c r="E5" s="6">
        <v>-500000</v>
      </c>
      <c r="F5" s="35">
        <f>D5-C5</f>
        <v>13204.590000000026</v>
      </c>
      <c r="G5" s="38">
        <f>F5/D5</f>
        <v>-2.694814285714291E-2</v>
      </c>
      <c r="H5" s="7"/>
    </row>
    <row r="6" spans="1:8" x14ac:dyDescent="0.3">
      <c r="A6" s="7" t="s">
        <v>56</v>
      </c>
      <c r="B6" s="6">
        <v>-2349.6999999999998</v>
      </c>
      <c r="C6" s="6">
        <v>-2596.69</v>
      </c>
      <c r="D6" s="6"/>
      <c r="E6" s="6"/>
      <c r="F6" s="35">
        <f>D6-C6</f>
        <v>2596.69</v>
      </c>
      <c r="G6" s="38"/>
      <c r="H6" s="7"/>
    </row>
    <row r="7" spans="1:8" x14ac:dyDescent="0.3">
      <c r="A7" s="5" t="s">
        <v>3</v>
      </c>
      <c r="B7" s="8">
        <f>SUM(B5:B6)</f>
        <v>-491050.64</v>
      </c>
      <c r="C7" s="8">
        <f>SUM(C5:C6)</f>
        <v>-505801.28</v>
      </c>
      <c r="D7" s="8">
        <f>SUM(D5)</f>
        <v>-490000</v>
      </c>
      <c r="E7" s="8">
        <f>SUM(E5)</f>
        <v>-500000</v>
      </c>
      <c r="F7" s="35">
        <f>D7-C7</f>
        <v>15801.280000000028</v>
      </c>
      <c r="G7" s="38">
        <f t="shared" ref="G7:G62" si="0">F7/D7</f>
        <v>-3.2247510204081689E-2</v>
      </c>
      <c r="H7" s="7"/>
    </row>
    <row r="8" spans="1:8" x14ac:dyDescent="0.3">
      <c r="A8" s="7"/>
      <c r="B8" s="6"/>
      <c r="C8" s="6"/>
      <c r="D8" s="6"/>
      <c r="E8" s="6"/>
      <c r="F8" s="35"/>
      <c r="G8" s="38"/>
      <c r="H8" s="7"/>
    </row>
    <row r="9" spans="1:8" x14ac:dyDescent="0.3">
      <c r="A9" s="5" t="s">
        <v>4</v>
      </c>
      <c r="B9" s="6"/>
      <c r="C9" s="6"/>
      <c r="D9" s="6"/>
      <c r="E9" s="6"/>
      <c r="F9" s="35"/>
      <c r="G9" s="38"/>
      <c r="H9" s="7"/>
    </row>
    <row r="10" spans="1:8" x14ac:dyDescent="0.3">
      <c r="A10" s="7" t="s">
        <v>5</v>
      </c>
      <c r="B10" s="6">
        <v>3580</v>
      </c>
      <c r="C10" s="6">
        <v>3176.14</v>
      </c>
      <c r="D10" s="6">
        <v>3000</v>
      </c>
      <c r="E10" s="6">
        <v>11000</v>
      </c>
      <c r="F10" s="35">
        <f t="shared" ref="F10:F20" si="1">D10-C10</f>
        <v>-176.13999999999987</v>
      </c>
      <c r="G10" s="38">
        <f t="shared" si="0"/>
        <v>-5.8713333333333291E-2</v>
      </c>
      <c r="H10" s="7"/>
    </row>
    <row r="11" spans="1:8" x14ac:dyDescent="0.3">
      <c r="A11" s="7" t="s">
        <v>6</v>
      </c>
      <c r="B11" s="6">
        <v>9065.83</v>
      </c>
      <c r="C11" s="6">
        <v>1058</v>
      </c>
      <c r="D11" s="6">
        <v>4000</v>
      </c>
      <c r="E11" s="6">
        <v>18000</v>
      </c>
      <c r="F11" s="35">
        <f t="shared" si="1"/>
        <v>2942</v>
      </c>
      <c r="G11" s="38">
        <f t="shared" si="0"/>
        <v>0.73550000000000004</v>
      </c>
      <c r="H11" s="7"/>
    </row>
    <row r="12" spans="1:8" x14ac:dyDescent="0.3">
      <c r="A12" s="7" t="s">
        <v>7</v>
      </c>
      <c r="B12" s="6">
        <v>3580</v>
      </c>
      <c r="C12" s="6">
        <v>10404.58</v>
      </c>
      <c r="D12" s="6">
        <v>4000</v>
      </c>
      <c r="E12" s="6">
        <v>13000</v>
      </c>
      <c r="F12" s="35">
        <f t="shared" si="1"/>
        <v>-6404.58</v>
      </c>
      <c r="G12" s="38">
        <f t="shared" si="0"/>
        <v>-1.601145</v>
      </c>
      <c r="H12" s="7"/>
    </row>
    <row r="13" spans="1:8" x14ac:dyDescent="0.3">
      <c r="A13" s="7" t="s">
        <v>8</v>
      </c>
      <c r="B13" s="6">
        <v>5929</v>
      </c>
      <c r="C13" s="6">
        <f>4371.34+1430</f>
        <v>5801.34</v>
      </c>
      <c r="D13" s="6">
        <v>6000</v>
      </c>
      <c r="E13" s="6">
        <v>26000</v>
      </c>
      <c r="F13" s="35">
        <f t="shared" si="1"/>
        <v>198.65999999999985</v>
      </c>
      <c r="G13" s="38">
        <f t="shared" si="0"/>
        <v>3.3109999999999973E-2</v>
      </c>
      <c r="H13" s="7"/>
    </row>
    <row r="14" spans="1:8" x14ac:dyDescent="0.3">
      <c r="A14" s="7" t="s">
        <v>9</v>
      </c>
      <c r="B14" s="6">
        <v>4080</v>
      </c>
      <c r="C14" s="6">
        <v>1000</v>
      </c>
      <c r="D14" s="6">
        <v>5000</v>
      </c>
      <c r="E14" s="6">
        <v>10000</v>
      </c>
      <c r="F14" s="35">
        <f t="shared" si="1"/>
        <v>4000</v>
      </c>
      <c r="G14" s="38">
        <f t="shared" si="0"/>
        <v>0.8</v>
      </c>
      <c r="H14" s="7"/>
    </row>
    <row r="15" spans="1:8" x14ac:dyDescent="0.3">
      <c r="A15" s="7" t="s">
        <v>10</v>
      </c>
      <c r="B15" s="6"/>
      <c r="C15" s="6">
        <v>804.1</v>
      </c>
      <c r="D15" s="6">
        <v>3000</v>
      </c>
      <c r="E15" s="6">
        <v>3000</v>
      </c>
      <c r="F15" s="35">
        <f t="shared" si="1"/>
        <v>2195.9</v>
      </c>
      <c r="G15" s="38">
        <f t="shared" si="0"/>
        <v>0.73196666666666665</v>
      </c>
      <c r="H15" s="7"/>
    </row>
    <row r="16" spans="1:8" x14ac:dyDescent="0.3">
      <c r="A16" s="7" t="s">
        <v>11</v>
      </c>
      <c r="B16" s="6">
        <v>27104.3</v>
      </c>
      <c r="C16" s="6">
        <v>35091.25</v>
      </c>
      <c r="D16" s="6">
        <v>30000</v>
      </c>
      <c r="E16" s="6">
        <v>35000</v>
      </c>
      <c r="F16" s="35">
        <f t="shared" si="1"/>
        <v>-5091.25</v>
      </c>
      <c r="G16" s="38">
        <f t="shared" si="0"/>
        <v>-0.16970833333333332</v>
      </c>
      <c r="H16" s="7"/>
    </row>
    <row r="17" spans="1:8" x14ac:dyDescent="0.3">
      <c r="A17" s="7" t="s">
        <v>92</v>
      </c>
      <c r="B17" s="6"/>
      <c r="C17" s="6"/>
      <c r="D17" s="6">
        <v>500</v>
      </c>
      <c r="E17" s="6">
        <v>500</v>
      </c>
      <c r="F17" s="35">
        <f t="shared" si="1"/>
        <v>500</v>
      </c>
      <c r="G17" s="38">
        <f t="shared" si="0"/>
        <v>1</v>
      </c>
      <c r="H17" s="7"/>
    </row>
    <row r="18" spans="1:8" x14ac:dyDescent="0.3">
      <c r="A18" s="7" t="s">
        <v>13</v>
      </c>
      <c r="B18" s="6">
        <v>32295.59</v>
      </c>
      <c r="C18" s="6">
        <v>51599.51</v>
      </c>
      <c r="D18" s="6">
        <v>31000</v>
      </c>
      <c r="E18" s="6">
        <v>50000</v>
      </c>
      <c r="F18" s="35">
        <f t="shared" si="1"/>
        <v>-20599.510000000002</v>
      </c>
      <c r="G18" s="38">
        <f t="shared" si="0"/>
        <v>-0.66450032258064518</v>
      </c>
      <c r="H18" s="7" t="s">
        <v>93</v>
      </c>
    </row>
    <row r="19" spans="1:8" x14ac:dyDescent="0.3">
      <c r="A19" s="7" t="s">
        <v>14</v>
      </c>
      <c r="B19" s="6">
        <v>15503.34</v>
      </c>
      <c r="C19" s="6">
        <v>8182.25</v>
      </c>
      <c r="D19" s="6">
        <v>12000</v>
      </c>
      <c r="E19" s="6">
        <v>12000</v>
      </c>
      <c r="F19" s="35">
        <f t="shared" si="1"/>
        <v>3817.75</v>
      </c>
      <c r="G19" s="38">
        <f t="shared" si="0"/>
        <v>0.31814583333333335</v>
      </c>
      <c r="H19" s="7" t="s">
        <v>94</v>
      </c>
    </row>
    <row r="20" spans="1:8" x14ac:dyDescent="0.3">
      <c r="A20" s="7" t="s">
        <v>15</v>
      </c>
      <c r="B20" s="6">
        <v>44127.85</v>
      </c>
      <c r="C20" s="6">
        <v>0</v>
      </c>
      <c r="D20" s="6">
        <v>0</v>
      </c>
      <c r="E20" s="6"/>
      <c r="F20" s="35">
        <f t="shared" si="1"/>
        <v>0</v>
      </c>
      <c r="G20" s="38"/>
      <c r="H20" s="7"/>
    </row>
    <row r="21" spans="1:8" x14ac:dyDescent="0.3">
      <c r="A21" s="7" t="s">
        <v>49</v>
      </c>
      <c r="B21" s="6"/>
      <c r="C21" s="40">
        <v>28262.6</v>
      </c>
      <c r="D21" s="6">
        <v>35000</v>
      </c>
      <c r="E21" s="6"/>
      <c r="F21" s="35">
        <f>D21-C21-C22</f>
        <v>35000</v>
      </c>
      <c r="G21" s="38">
        <f t="shared" si="0"/>
        <v>1</v>
      </c>
      <c r="H21" s="7" t="s">
        <v>52</v>
      </c>
    </row>
    <row r="22" spans="1:8" x14ac:dyDescent="0.3">
      <c r="A22" s="7" t="s">
        <v>90</v>
      </c>
      <c r="B22" s="6"/>
      <c r="C22" s="40">
        <v>-28262.6</v>
      </c>
      <c r="D22" s="6"/>
      <c r="E22" s="6"/>
      <c r="F22" s="35"/>
      <c r="G22" s="38"/>
      <c r="H22" s="7"/>
    </row>
    <row r="23" spans="1:8" x14ac:dyDescent="0.3">
      <c r="A23" s="7" t="s">
        <v>16</v>
      </c>
      <c r="B23" s="6">
        <v>31499.17</v>
      </c>
      <c r="C23" s="6">
        <v>52175.35</v>
      </c>
      <c r="D23" s="6">
        <v>47300</v>
      </c>
      <c r="E23" s="6">
        <v>25000</v>
      </c>
      <c r="F23" s="35">
        <f>D23-C23</f>
        <v>-4875.3499999999985</v>
      </c>
      <c r="G23" s="38">
        <f t="shared" si="0"/>
        <v>-0.10307293868921773</v>
      </c>
      <c r="H23" s="7" t="s">
        <v>97</v>
      </c>
    </row>
    <row r="24" spans="1:8" x14ac:dyDescent="0.3">
      <c r="A24" s="5" t="s">
        <v>17</v>
      </c>
      <c r="B24" s="8">
        <f>SUM(B10:B23)</f>
        <v>176765.08000000002</v>
      </c>
      <c r="C24" s="8">
        <f>SUM(C10:C23)</f>
        <v>169292.52</v>
      </c>
      <c r="D24" s="8">
        <f>SUM(D10:D23)</f>
        <v>180800</v>
      </c>
      <c r="E24" s="8">
        <f>SUM(E10:E23)</f>
        <v>203500</v>
      </c>
      <c r="F24" s="35">
        <f>D24-C24</f>
        <v>11507.48000000001</v>
      </c>
      <c r="G24" s="38">
        <f t="shared" si="0"/>
        <v>6.364756637168148E-2</v>
      </c>
      <c r="H24" s="7"/>
    </row>
    <row r="25" spans="1:8" x14ac:dyDescent="0.3">
      <c r="A25" s="7"/>
      <c r="B25" s="6"/>
      <c r="C25" s="6"/>
      <c r="D25" s="6"/>
      <c r="E25" s="6"/>
      <c r="F25" s="35"/>
      <c r="G25" s="38"/>
      <c r="H25" s="7"/>
    </row>
    <row r="26" spans="1:8" x14ac:dyDescent="0.3">
      <c r="A26" s="5" t="s">
        <v>18</v>
      </c>
      <c r="B26" s="6"/>
      <c r="C26" s="6"/>
      <c r="D26" s="6"/>
      <c r="E26" s="6"/>
      <c r="F26" s="35"/>
      <c r="G26" s="38"/>
      <c r="H26" s="7"/>
    </row>
    <row r="27" spans="1:8" x14ac:dyDescent="0.3">
      <c r="A27" s="7" t="s">
        <v>19</v>
      </c>
      <c r="B27" s="6">
        <v>104243.44</v>
      </c>
      <c r="C27" s="6">
        <v>152036.51</v>
      </c>
      <c r="D27" s="6">
        <v>152000</v>
      </c>
      <c r="E27" s="6">
        <v>150000</v>
      </c>
      <c r="F27" s="35">
        <f t="shared" ref="F27:F34" si="2">D27-C27</f>
        <v>-36.510000000009313</v>
      </c>
      <c r="G27" s="38">
        <f t="shared" si="0"/>
        <v>-2.4019736842111389E-4</v>
      </c>
      <c r="H27" s="7" t="s">
        <v>95</v>
      </c>
    </row>
    <row r="28" spans="1:8" x14ac:dyDescent="0.3">
      <c r="A28" s="9" t="s">
        <v>58</v>
      </c>
      <c r="B28" s="6"/>
      <c r="C28" s="6">
        <v>-13495</v>
      </c>
      <c r="D28" s="6">
        <f>-D27*0.125</f>
        <v>-19000</v>
      </c>
      <c r="E28" s="6">
        <v>-21500</v>
      </c>
      <c r="F28" s="35">
        <f t="shared" si="2"/>
        <v>-5505</v>
      </c>
      <c r="G28" s="38">
        <f t="shared" si="0"/>
        <v>0.28973684210526318</v>
      </c>
      <c r="H28" s="7" t="s">
        <v>96</v>
      </c>
    </row>
    <row r="29" spans="1:8" x14ac:dyDescent="0.3">
      <c r="A29" s="7" t="s">
        <v>20</v>
      </c>
      <c r="B29" s="6">
        <v>10632.84</v>
      </c>
      <c r="C29" s="6">
        <v>15507.72</v>
      </c>
      <c r="D29" s="6">
        <f>D27*0.102</f>
        <v>15503.999999999998</v>
      </c>
      <c r="E29" s="6">
        <f>E27*0.102</f>
        <v>15299.999999999998</v>
      </c>
      <c r="F29" s="35">
        <f t="shared" si="2"/>
        <v>-3.7200000000011642</v>
      </c>
      <c r="G29" s="38">
        <f t="shared" si="0"/>
        <v>-2.3993808049543115E-4</v>
      </c>
      <c r="H29" s="7"/>
    </row>
    <row r="30" spans="1:8" x14ac:dyDescent="0.3">
      <c r="A30" s="7" t="s">
        <v>21</v>
      </c>
      <c r="B30" s="6">
        <v>72600</v>
      </c>
      <c r="C30" s="6">
        <v>48200</v>
      </c>
      <c r="D30" s="6">
        <v>56000</v>
      </c>
      <c r="E30" s="6">
        <v>56000</v>
      </c>
      <c r="F30" s="35">
        <f t="shared" si="2"/>
        <v>7800</v>
      </c>
      <c r="G30" s="38">
        <f t="shared" si="0"/>
        <v>0.13928571428571429</v>
      </c>
      <c r="H30" s="7" t="s">
        <v>54</v>
      </c>
    </row>
    <row r="31" spans="1:8" x14ac:dyDescent="0.3">
      <c r="A31" s="7" t="s">
        <v>22</v>
      </c>
      <c r="B31" s="6">
        <v>18790.689999999999</v>
      </c>
      <c r="C31" s="6">
        <v>16178.3</v>
      </c>
      <c r="D31" s="6">
        <f>(D30+D27)*0.106</f>
        <v>22048</v>
      </c>
      <c r="E31" s="6">
        <f>(E27+E30)*0.106</f>
        <v>21836</v>
      </c>
      <c r="F31" s="35">
        <f t="shared" si="2"/>
        <v>5869.7000000000007</v>
      </c>
      <c r="G31" s="38">
        <f t="shared" si="0"/>
        <v>0.26622369375907118</v>
      </c>
      <c r="H31" s="7"/>
    </row>
    <row r="32" spans="1:8" x14ac:dyDescent="0.3">
      <c r="A32" s="7" t="s">
        <v>23</v>
      </c>
      <c r="B32" s="6">
        <v>1127.08</v>
      </c>
      <c r="C32" s="6">
        <v>2246.9299999999998</v>
      </c>
      <c r="D32" s="6">
        <f>D29*0.106</f>
        <v>1643.4239999999998</v>
      </c>
      <c r="E32" s="6">
        <f>E29*0.106</f>
        <v>1621.7999999999997</v>
      </c>
      <c r="F32" s="35">
        <f t="shared" si="2"/>
        <v>-603.50600000000009</v>
      </c>
      <c r="G32" s="38">
        <f t="shared" si="0"/>
        <v>-0.36722476974901191</v>
      </c>
      <c r="H32" s="7"/>
    </row>
    <row r="33" spans="1:8" x14ac:dyDescent="0.3">
      <c r="A33" s="7" t="s">
        <v>24</v>
      </c>
      <c r="B33" s="6"/>
      <c r="C33" s="6"/>
      <c r="D33" s="6"/>
      <c r="E33" s="6"/>
      <c r="F33" s="35">
        <f t="shared" si="2"/>
        <v>0</v>
      </c>
      <c r="G33" s="38"/>
      <c r="H33" s="7"/>
    </row>
    <row r="34" spans="1:8" x14ac:dyDescent="0.3">
      <c r="A34" s="5" t="s">
        <v>25</v>
      </c>
      <c r="B34" s="8">
        <f>SUM(B27:B33)</f>
        <v>207394.05</v>
      </c>
      <c r="C34" s="8">
        <f>SUM(C27:C33)</f>
        <v>220674.46</v>
      </c>
      <c r="D34" s="8">
        <f>SUM(D27:D33)</f>
        <v>228195.424</v>
      </c>
      <c r="E34" s="8">
        <f>SUM(E27:E33)</f>
        <v>223257.8</v>
      </c>
      <c r="F34" s="35">
        <f t="shared" si="2"/>
        <v>7520.9640000000072</v>
      </c>
      <c r="G34" s="38">
        <f t="shared" si="0"/>
        <v>3.2958434784389048E-2</v>
      </c>
      <c r="H34" s="7"/>
    </row>
    <row r="35" spans="1:8" x14ac:dyDescent="0.3">
      <c r="A35" s="7"/>
      <c r="B35" s="6"/>
      <c r="C35" s="6"/>
      <c r="D35" s="6"/>
      <c r="E35" s="6"/>
      <c r="F35" s="35"/>
      <c r="G35" s="38"/>
      <c r="H35" s="7"/>
    </row>
    <row r="36" spans="1:8" x14ac:dyDescent="0.3">
      <c r="A36" s="5" t="s">
        <v>26</v>
      </c>
      <c r="B36" s="6"/>
      <c r="C36" s="6"/>
      <c r="D36" s="6"/>
      <c r="E36" s="6"/>
      <c r="F36" s="35"/>
      <c r="G36" s="38"/>
      <c r="H36" s="7"/>
    </row>
    <row r="37" spans="1:8" x14ac:dyDescent="0.3">
      <c r="A37" s="9" t="s">
        <v>57</v>
      </c>
      <c r="B37" s="6">
        <v>2000</v>
      </c>
      <c r="C37" s="6">
        <v>2000</v>
      </c>
      <c r="D37" s="6">
        <v>2000</v>
      </c>
      <c r="E37" s="6">
        <v>4000</v>
      </c>
      <c r="F37" s="35">
        <f t="shared" ref="F37:F51" si="3">D37-C37</f>
        <v>0</v>
      </c>
      <c r="G37" s="38">
        <f t="shared" si="0"/>
        <v>0</v>
      </c>
      <c r="H37" s="7"/>
    </row>
    <row r="38" spans="1:8" x14ac:dyDescent="0.3">
      <c r="A38" s="7" t="s">
        <v>27</v>
      </c>
      <c r="B38" s="6">
        <v>-581</v>
      </c>
      <c r="C38" s="6"/>
      <c r="D38" s="6">
        <v>3000</v>
      </c>
      <c r="E38" s="6">
        <v>9500</v>
      </c>
      <c r="F38" s="35">
        <f t="shared" si="3"/>
        <v>3000</v>
      </c>
      <c r="G38" s="38">
        <f t="shared" si="0"/>
        <v>1</v>
      </c>
      <c r="H38" s="7" t="s">
        <v>98</v>
      </c>
    </row>
    <row r="39" spans="1:8" x14ac:dyDescent="0.3">
      <c r="A39" s="7" t="s">
        <v>28</v>
      </c>
      <c r="B39" s="6">
        <v>49236</v>
      </c>
      <c r="C39" s="6">
        <v>36116</v>
      </c>
      <c r="D39" s="6">
        <v>30000</v>
      </c>
      <c r="E39" s="6">
        <v>36000</v>
      </c>
      <c r="F39" s="35">
        <f t="shared" si="3"/>
        <v>-6116</v>
      </c>
      <c r="G39" s="38">
        <f t="shared" si="0"/>
        <v>-0.20386666666666667</v>
      </c>
      <c r="H39" s="7"/>
    </row>
    <row r="40" spans="1:8" x14ac:dyDescent="0.3">
      <c r="A40" s="7" t="s">
        <v>29</v>
      </c>
      <c r="B40" s="6">
        <v>5076.5</v>
      </c>
      <c r="C40" s="6">
        <v>6362.84</v>
      </c>
      <c r="D40" s="6">
        <v>5000</v>
      </c>
      <c r="E40" s="6">
        <v>5000</v>
      </c>
      <c r="F40" s="35">
        <f t="shared" si="3"/>
        <v>-1362.8400000000001</v>
      </c>
      <c r="G40" s="38">
        <f t="shared" si="0"/>
        <v>-0.27256800000000003</v>
      </c>
      <c r="H40" s="7"/>
    </row>
    <row r="41" spans="1:8" x14ac:dyDescent="0.3">
      <c r="A41" s="7" t="s">
        <v>63</v>
      </c>
      <c r="B41" s="6">
        <v>3353.75</v>
      </c>
      <c r="C41" s="6">
        <v>5311</v>
      </c>
      <c r="D41" s="6">
        <v>4000</v>
      </c>
      <c r="E41" s="6">
        <v>4000</v>
      </c>
      <c r="F41" s="35">
        <f t="shared" si="3"/>
        <v>-1311</v>
      </c>
      <c r="G41" s="38">
        <f t="shared" si="0"/>
        <v>-0.32774999999999999</v>
      </c>
      <c r="H41" s="7"/>
    </row>
    <row r="42" spans="1:8" x14ac:dyDescent="0.3">
      <c r="A42" s="7" t="s">
        <v>30</v>
      </c>
      <c r="B42" s="6">
        <v>7244.88</v>
      </c>
      <c r="C42" s="6"/>
      <c r="D42" s="6">
        <v>4000</v>
      </c>
      <c r="E42" s="6">
        <v>500</v>
      </c>
      <c r="F42" s="35">
        <f t="shared" si="3"/>
        <v>4000</v>
      </c>
      <c r="G42" s="38">
        <f t="shared" si="0"/>
        <v>1</v>
      </c>
      <c r="H42" s="7"/>
    </row>
    <row r="43" spans="1:8" x14ac:dyDescent="0.3">
      <c r="A43" s="7" t="s">
        <v>31</v>
      </c>
      <c r="B43" s="6">
        <v>2605.6999999999998</v>
      </c>
      <c r="C43" s="6">
        <v>694.18</v>
      </c>
      <c r="D43" s="6"/>
      <c r="E43" s="6"/>
      <c r="F43" s="35">
        <f t="shared" si="3"/>
        <v>-694.18</v>
      </c>
      <c r="G43" s="38"/>
      <c r="H43" s="7" t="s">
        <v>61</v>
      </c>
    </row>
    <row r="44" spans="1:8" x14ac:dyDescent="0.3">
      <c r="A44" s="7" t="s">
        <v>32</v>
      </c>
      <c r="B44" s="6">
        <v>16835</v>
      </c>
      <c r="C44" s="6">
        <v>17360</v>
      </c>
      <c r="D44" s="6">
        <v>18000</v>
      </c>
      <c r="E44" s="6">
        <v>18000</v>
      </c>
      <c r="F44" s="35">
        <f t="shared" si="3"/>
        <v>640</v>
      </c>
      <c r="G44" s="38">
        <f t="shared" si="0"/>
        <v>3.5555555555555556E-2</v>
      </c>
      <c r="H44" s="7" t="s">
        <v>50</v>
      </c>
    </row>
    <row r="45" spans="1:8" x14ac:dyDescent="0.3">
      <c r="A45" s="7" t="s">
        <v>33</v>
      </c>
      <c r="B45" s="6">
        <v>25766</v>
      </c>
      <c r="C45" s="6">
        <v>29855.8</v>
      </c>
      <c r="D45" s="6">
        <v>25000</v>
      </c>
      <c r="E45" s="6">
        <v>30000</v>
      </c>
      <c r="F45" s="35">
        <f t="shared" si="3"/>
        <v>-4855.7999999999993</v>
      </c>
      <c r="G45" s="38">
        <f t="shared" si="0"/>
        <v>-0.19423199999999996</v>
      </c>
      <c r="H45" s="7"/>
    </row>
    <row r="46" spans="1:8" x14ac:dyDescent="0.3">
      <c r="A46" s="7" t="s">
        <v>34</v>
      </c>
      <c r="B46" s="6">
        <v>9908</v>
      </c>
      <c r="C46" s="6">
        <v>2754</v>
      </c>
      <c r="D46" s="6">
        <v>7000</v>
      </c>
      <c r="E46" s="6">
        <v>5000</v>
      </c>
      <c r="F46" s="35">
        <f t="shared" si="3"/>
        <v>4246</v>
      </c>
      <c r="G46" s="38">
        <f t="shared" si="0"/>
        <v>0.60657142857142854</v>
      </c>
      <c r="H46" s="7"/>
    </row>
    <row r="47" spans="1:8" x14ac:dyDescent="0.3">
      <c r="A47" s="7" t="s">
        <v>35</v>
      </c>
      <c r="B47" s="6">
        <v>132226.20000000001</v>
      </c>
      <c r="C47" s="6"/>
      <c r="D47" s="6">
        <v>0</v>
      </c>
      <c r="E47" s="6"/>
      <c r="F47" s="35">
        <f t="shared" si="3"/>
        <v>0</v>
      </c>
      <c r="G47" s="38"/>
      <c r="H47" s="7"/>
    </row>
    <row r="48" spans="1:8" x14ac:dyDescent="0.3">
      <c r="A48" s="7" t="s">
        <v>64</v>
      </c>
      <c r="B48" s="6">
        <v>20621.189999999999</v>
      </c>
      <c r="C48" s="6">
        <v>20976.85</v>
      </c>
      <c r="D48" s="6">
        <v>19000</v>
      </c>
      <c r="E48" s="6">
        <v>20000</v>
      </c>
      <c r="F48" s="35">
        <f t="shared" si="3"/>
        <v>-1976.8499999999985</v>
      </c>
      <c r="G48" s="38">
        <f t="shared" si="0"/>
        <v>-0.10404473684210519</v>
      </c>
      <c r="H48" s="7" t="s">
        <v>62</v>
      </c>
    </row>
    <row r="49" spans="1:8" x14ac:dyDescent="0.3">
      <c r="A49" s="7" t="s">
        <v>36</v>
      </c>
      <c r="B49" s="6">
        <v>1869.5</v>
      </c>
      <c r="C49" s="6">
        <v>1178.77</v>
      </c>
      <c r="D49" s="6">
        <v>1500</v>
      </c>
      <c r="E49" s="6">
        <v>1500</v>
      </c>
      <c r="F49" s="35">
        <f t="shared" si="3"/>
        <v>321.23</v>
      </c>
      <c r="G49" s="38">
        <f t="shared" si="0"/>
        <v>0.21415333333333333</v>
      </c>
      <c r="H49" s="7"/>
    </row>
    <row r="50" spans="1:8" x14ac:dyDescent="0.3">
      <c r="A50" s="7" t="s">
        <v>37</v>
      </c>
      <c r="B50" s="6">
        <v>524.92999999999995</v>
      </c>
      <c r="C50" s="6">
        <v>294</v>
      </c>
      <c r="D50" s="6"/>
      <c r="E50" s="6"/>
      <c r="F50" s="35">
        <f t="shared" si="3"/>
        <v>-294</v>
      </c>
      <c r="G50" s="38"/>
      <c r="H50" s="7"/>
    </row>
    <row r="51" spans="1:8" x14ac:dyDescent="0.3">
      <c r="A51" s="5" t="s">
        <v>38</v>
      </c>
      <c r="B51" s="8">
        <f>SUM(B37:B50)</f>
        <v>276686.65000000002</v>
      </c>
      <c r="C51" s="8">
        <f t="shared" ref="C51:E51" si="4">SUM(C37:C50)</f>
        <v>122903.43999999999</v>
      </c>
      <c r="D51" s="8">
        <f t="shared" si="4"/>
        <v>118500</v>
      </c>
      <c r="E51" s="8">
        <f t="shared" si="4"/>
        <v>133500</v>
      </c>
      <c r="F51" s="35">
        <f t="shared" si="3"/>
        <v>-4403.4399999999878</v>
      </c>
      <c r="G51" s="38">
        <f t="shared" si="0"/>
        <v>-3.7159831223628592E-2</v>
      </c>
      <c r="H51" s="7"/>
    </row>
    <row r="52" spans="1:8" x14ac:dyDescent="0.3">
      <c r="A52" s="7"/>
      <c r="B52" s="6"/>
      <c r="C52" s="6"/>
      <c r="D52" s="6"/>
      <c r="E52" s="6"/>
      <c r="F52" s="35"/>
      <c r="G52" s="38"/>
      <c r="H52" s="7"/>
    </row>
    <row r="53" spans="1:8" x14ac:dyDescent="0.3">
      <c r="A53" s="5" t="s">
        <v>39</v>
      </c>
      <c r="B53" s="8">
        <f>B24+B34+B51</f>
        <v>660845.78</v>
      </c>
      <c r="C53" s="8">
        <f>C24+C34+C51</f>
        <v>512870.42</v>
      </c>
      <c r="D53" s="8">
        <f>D24+D34+D51</f>
        <v>527495.424</v>
      </c>
      <c r="E53" s="8">
        <f>E24+E34+E51</f>
        <v>560257.80000000005</v>
      </c>
      <c r="F53" s="35">
        <f>D53-C53</f>
        <v>14625.004000000015</v>
      </c>
      <c r="G53" s="38">
        <f t="shared" si="0"/>
        <v>2.772536658062083E-2</v>
      </c>
      <c r="H53" s="7"/>
    </row>
    <row r="54" spans="1:8" x14ac:dyDescent="0.3">
      <c r="A54" s="5" t="s">
        <v>40</v>
      </c>
      <c r="B54" s="8">
        <f>B7+B53</f>
        <v>169795.14</v>
      </c>
      <c r="C54" s="8">
        <f>C7+C53</f>
        <v>7069.1399999999558</v>
      </c>
      <c r="D54" s="8">
        <f>D7+D53</f>
        <v>37495.423999999999</v>
      </c>
      <c r="E54" s="8">
        <f>E7+E53</f>
        <v>60257.800000000047</v>
      </c>
      <c r="F54" s="35">
        <f>D54-C54</f>
        <v>30426.284000000043</v>
      </c>
      <c r="G54" s="38">
        <f t="shared" si="0"/>
        <v>0.81146659389689912</v>
      </c>
      <c r="H54" s="7"/>
    </row>
    <row r="55" spans="1:8" x14ac:dyDescent="0.3">
      <c r="A55" s="7"/>
      <c r="B55" s="6"/>
      <c r="C55" s="6"/>
      <c r="D55" s="6"/>
      <c r="E55" s="6"/>
      <c r="F55" s="35"/>
      <c r="G55" s="38"/>
      <c r="H55" s="7"/>
    </row>
    <row r="56" spans="1:8" x14ac:dyDescent="0.3">
      <c r="A56" s="5" t="s">
        <v>41</v>
      </c>
      <c r="B56" s="6"/>
      <c r="C56" s="6"/>
      <c r="D56" s="6"/>
      <c r="E56" s="6"/>
      <c r="F56" s="35"/>
      <c r="G56" s="38"/>
      <c r="H56" s="7"/>
    </row>
    <row r="57" spans="1:8" x14ac:dyDescent="0.3">
      <c r="A57" s="7" t="s">
        <v>42</v>
      </c>
      <c r="B57" s="6"/>
      <c r="C57" s="6">
        <v>0</v>
      </c>
      <c r="D57" s="6"/>
      <c r="E57" s="6"/>
      <c r="F57" s="35"/>
      <c r="G57" s="38"/>
      <c r="H57" s="7"/>
    </row>
    <row r="58" spans="1:8" x14ac:dyDescent="0.3">
      <c r="A58" s="7" t="s">
        <v>43</v>
      </c>
      <c r="B58" s="6">
        <v>-2368.4699999999998</v>
      </c>
      <c r="C58" s="6">
        <v>-2168</v>
      </c>
      <c r="D58" s="6">
        <v>-2500</v>
      </c>
      <c r="E58" s="6">
        <v>-2000</v>
      </c>
      <c r="F58" s="35">
        <f>D58-C58</f>
        <v>-332</v>
      </c>
      <c r="G58" s="38">
        <f t="shared" si="0"/>
        <v>0.1328</v>
      </c>
      <c r="H58" s="7"/>
    </row>
    <row r="59" spans="1:8" x14ac:dyDescent="0.3">
      <c r="A59" s="7" t="s">
        <v>44</v>
      </c>
      <c r="B59" s="6">
        <v>101.55</v>
      </c>
      <c r="C59" s="6">
        <v>44.09</v>
      </c>
      <c r="D59" s="6"/>
      <c r="E59" s="6"/>
      <c r="F59" s="35">
        <f>D59-C59</f>
        <v>-44.09</v>
      </c>
      <c r="G59" s="38"/>
      <c r="H59" s="7"/>
    </row>
    <row r="60" spans="1:8" x14ac:dyDescent="0.3">
      <c r="A60" s="5" t="s">
        <v>45</v>
      </c>
      <c r="B60" s="8">
        <f>SUM(B57:B59)</f>
        <v>-2266.9199999999996</v>
      </c>
      <c r="C60" s="8">
        <f>SUM(C57:C59)</f>
        <v>-2123.91</v>
      </c>
      <c r="D60" s="8">
        <f>SUM(D57:D59)</f>
        <v>-2500</v>
      </c>
      <c r="E60" s="8">
        <f>SUM(E57:E59)</f>
        <v>-2000</v>
      </c>
      <c r="F60" s="35">
        <f>D60-C60</f>
        <v>-376.09000000000015</v>
      </c>
      <c r="G60" s="38">
        <f t="shared" si="0"/>
        <v>0.15043600000000007</v>
      </c>
      <c r="H60" s="7"/>
    </row>
    <row r="61" spans="1:8" x14ac:dyDescent="0.3">
      <c r="A61" s="7"/>
      <c r="B61" s="6"/>
      <c r="C61" s="6"/>
      <c r="D61" s="6"/>
      <c r="E61" s="6"/>
      <c r="F61" s="35"/>
      <c r="G61" s="38"/>
      <c r="H61" s="7"/>
    </row>
    <row r="62" spans="1:8" x14ac:dyDescent="0.3">
      <c r="A62" s="5" t="s">
        <v>46</v>
      </c>
      <c r="B62" s="8">
        <f>B54+B60</f>
        <v>167528.22</v>
      </c>
      <c r="C62" s="8">
        <f>C54+C60</f>
        <v>4945.2299999999559</v>
      </c>
      <c r="D62" s="8">
        <f>D54+D60</f>
        <v>34995.423999999999</v>
      </c>
      <c r="E62" s="8">
        <f>E54+E60</f>
        <v>58257.800000000047</v>
      </c>
      <c r="F62" s="35">
        <f>D62-C62</f>
        <v>30050.194000000043</v>
      </c>
      <c r="G62" s="38">
        <f t="shared" si="0"/>
        <v>0.85868923891306603</v>
      </c>
      <c r="H62" s="7"/>
    </row>
    <row r="63" spans="1:8" x14ac:dyDescent="0.3">
      <c r="A63" s="5" t="s">
        <v>47</v>
      </c>
      <c r="B63" s="8"/>
      <c r="C63" s="8"/>
      <c r="D63" s="8"/>
      <c r="E63" s="8"/>
      <c r="F63" s="36"/>
      <c r="G63" s="38"/>
      <c r="H63" s="7"/>
    </row>
  </sheetData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baseColWidth="10" defaultColWidth="11.44140625" defaultRowHeight="14.4" x14ac:dyDescent="0.3"/>
  <cols>
    <col min="1" max="1" width="7" style="15" customWidth="1"/>
    <col min="2" max="2" width="37.88671875" style="15" customWidth="1"/>
    <col min="3" max="4" width="15.5546875" style="15" customWidth="1"/>
    <col min="5" max="16384" width="11.44140625" style="15"/>
  </cols>
  <sheetData>
    <row r="1" spans="1:8" ht="25.8" x14ac:dyDescent="0.3">
      <c r="A1" s="18"/>
      <c r="B1" s="22" t="s">
        <v>65</v>
      </c>
      <c r="G1" s="19"/>
      <c r="H1" s="19"/>
    </row>
    <row r="2" spans="1:8" ht="15.6" x14ac:dyDescent="0.3">
      <c r="A2" s="23"/>
      <c r="B2" s="23" t="s">
        <v>85</v>
      </c>
      <c r="C2" s="23"/>
      <c r="D2" s="23"/>
    </row>
    <row r="3" spans="1:8" ht="15.6" x14ac:dyDescent="0.3">
      <c r="A3" s="24"/>
      <c r="B3" s="25"/>
      <c r="C3" s="26">
        <v>42735</v>
      </c>
      <c r="D3" s="26">
        <v>43100</v>
      </c>
      <c r="H3" s="20"/>
    </row>
    <row r="4" spans="1:8" ht="15.6" x14ac:dyDescent="0.3">
      <c r="A4" s="23"/>
      <c r="B4" s="21" t="s">
        <v>66</v>
      </c>
      <c r="C4" s="23"/>
      <c r="D4" s="23"/>
    </row>
    <row r="5" spans="1:8" ht="15.6" x14ac:dyDescent="0.3">
      <c r="A5" s="24">
        <v>1570</v>
      </c>
      <c r="B5" s="25" t="s">
        <v>67</v>
      </c>
      <c r="C5" s="27">
        <v>5872</v>
      </c>
      <c r="D5" s="27">
        <v>0</v>
      </c>
    </row>
    <row r="6" spans="1:8" ht="15.6" x14ac:dyDescent="0.3">
      <c r="A6" s="24"/>
      <c r="B6" s="25"/>
      <c r="C6" s="27"/>
      <c r="D6" s="27"/>
    </row>
    <row r="7" spans="1:8" ht="15.6" x14ac:dyDescent="0.3">
      <c r="A7" s="24">
        <v>1920</v>
      </c>
      <c r="B7" s="25" t="s">
        <v>68</v>
      </c>
      <c r="C7" s="27">
        <v>164832.21</v>
      </c>
      <c r="D7" s="27">
        <v>199995.19</v>
      </c>
    </row>
    <row r="8" spans="1:8" ht="15.6" x14ac:dyDescent="0.3">
      <c r="A8" s="24">
        <v>1921</v>
      </c>
      <c r="B8" s="25" t="s">
        <v>69</v>
      </c>
      <c r="C8" s="27">
        <v>4282.7</v>
      </c>
      <c r="D8" s="27">
        <v>6026.83</v>
      </c>
    </row>
    <row r="9" spans="1:8" ht="15.6" x14ac:dyDescent="0.3">
      <c r="A9" s="24">
        <v>1925</v>
      </c>
      <c r="B9" s="25" t="s">
        <v>70</v>
      </c>
      <c r="C9" s="27">
        <v>278209</v>
      </c>
      <c r="D9" s="27">
        <v>280158</v>
      </c>
    </row>
    <row r="10" spans="1:8" ht="15.6" x14ac:dyDescent="0.3">
      <c r="A10" s="24">
        <v>1926</v>
      </c>
      <c r="B10" s="25" t="s">
        <v>71</v>
      </c>
      <c r="C10" s="28">
        <v>162139.82999999999</v>
      </c>
      <c r="D10" s="27">
        <v>0</v>
      </c>
    </row>
    <row r="11" spans="1:8" ht="15.6" x14ac:dyDescent="0.3">
      <c r="A11" s="24">
        <v>1927</v>
      </c>
      <c r="B11" s="25" t="s">
        <v>72</v>
      </c>
      <c r="C11" s="28"/>
      <c r="D11" s="27">
        <v>3071.9700000000003</v>
      </c>
    </row>
    <row r="12" spans="1:8" ht="15.6" x14ac:dyDescent="0.3">
      <c r="A12" s="24">
        <v>1950</v>
      </c>
      <c r="B12" s="25" t="s">
        <v>73</v>
      </c>
      <c r="C12" s="27">
        <v>8194</v>
      </c>
      <c r="D12" s="27">
        <v>8127</v>
      </c>
    </row>
    <row r="13" spans="1:8" ht="15.6" x14ac:dyDescent="0.3">
      <c r="A13" s="23"/>
      <c r="B13" s="21"/>
      <c r="C13" s="29">
        <f>SUM(C5:C12)</f>
        <v>623529.74</v>
      </c>
      <c r="D13" s="29">
        <f>SUM(D7:D12)</f>
        <v>497378.99</v>
      </c>
    </row>
    <row r="14" spans="1:8" ht="15.6" x14ac:dyDescent="0.3">
      <c r="A14" s="23"/>
      <c r="B14" s="21"/>
      <c r="C14" s="29"/>
      <c r="D14" s="29"/>
    </row>
    <row r="15" spans="1:8" s="33" customFormat="1" ht="41.25" customHeight="1" x14ac:dyDescent="0.3">
      <c r="A15" s="30"/>
      <c r="B15" s="31" t="s">
        <v>74</v>
      </c>
      <c r="C15" s="32"/>
      <c r="D15" s="32"/>
    </row>
    <row r="16" spans="1:8" ht="15.6" x14ac:dyDescent="0.3">
      <c r="A16" s="24">
        <v>2050</v>
      </c>
      <c r="B16" s="25" t="s">
        <v>75</v>
      </c>
      <c r="C16" s="27">
        <f>-433205.57-162139.83</f>
        <v>-595345.4</v>
      </c>
      <c r="D16" s="27">
        <v>-427817.18</v>
      </c>
    </row>
    <row r="17" spans="1:8" ht="15.6" x14ac:dyDescent="0.3">
      <c r="A17" s="23"/>
      <c r="B17" s="21" t="s">
        <v>84</v>
      </c>
      <c r="C17" s="29">
        <f>SUM(C16)</f>
        <v>-595345.4</v>
      </c>
      <c r="D17" s="29">
        <v>-427817.18</v>
      </c>
    </row>
    <row r="18" spans="1:8" ht="15.6" x14ac:dyDescent="0.3">
      <c r="A18" s="23"/>
      <c r="B18" s="21"/>
      <c r="C18" s="29"/>
      <c r="D18" s="29"/>
    </row>
    <row r="19" spans="1:8" ht="15.6" x14ac:dyDescent="0.3">
      <c r="A19" s="23"/>
      <c r="B19" s="21"/>
      <c r="C19" s="29"/>
      <c r="D19" s="29"/>
    </row>
    <row r="20" spans="1:8" ht="15.6" x14ac:dyDescent="0.3">
      <c r="A20" s="24">
        <v>2400</v>
      </c>
      <c r="B20" s="25" t="s">
        <v>76</v>
      </c>
      <c r="C20" s="27">
        <v>-5930</v>
      </c>
      <c r="D20" s="27">
        <v>-35961.81</v>
      </c>
    </row>
    <row r="21" spans="1:8" ht="15.6" x14ac:dyDescent="0.3">
      <c r="A21" s="24">
        <v>2600</v>
      </c>
      <c r="B21" s="25" t="s">
        <v>77</v>
      </c>
      <c r="C21" s="27">
        <v>-8192</v>
      </c>
      <c r="D21" s="27">
        <v>-8335</v>
      </c>
    </row>
    <row r="22" spans="1:8" ht="15.6" x14ac:dyDescent="0.3">
      <c r="A22" s="24">
        <v>2770</v>
      </c>
      <c r="B22" s="25" t="s">
        <v>78</v>
      </c>
      <c r="C22" s="27">
        <v>-5928.77</v>
      </c>
      <c r="D22" s="27">
        <v>-7621</v>
      </c>
    </row>
    <row r="23" spans="1:8" ht="15.6" x14ac:dyDescent="0.3">
      <c r="A23" s="24">
        <v>2780</v>
      </c>
      <c r="B23" s="25" t="s">
        <v>79</v>
      </c>
      <c r="C23" s="27">
        <v>-779.14</v>
      </c>
      <c r="D23" s="27">
        <v>-1126.68</v>
      </c>
    </row>
    <row r="24" spans="1:8" ht="15.6" x14ac:dyDescent="0.3">
      <c r="A24" s="24">
        <v>2940</v>
      </c>
      <c r="B24" s="25" t="s">
        <v>80</v>
      </c>
      <c r="C24" s="27">
        <v>-7354.43</v>
      </c>
      <c r="D24" s="27">
        <v>-10633.12</v>
      </c>
    </row>
    <row r="25" spans="1:8" ht="15.6" x14ac:dyDescent="0.3">
      <c r="A25" s="24">
        <v>2990</v>
      </c>
      <c r="B25" s="25" t="s">
        <v>81</v>
      </c>
      <c r="C25" s="28"/>
      <c r="D25" s="27">
        <v>-5884.2</v>
      </c>
    </row>
    <row r="26" spans="1:8" ht="15.6" x14ac:dyDescent="0.3">
      <c r="A26" s="23"/>
      <c r="B26" s="21" t="s">
        <v>82</v>
      </c>
      <c r="C26" s="29">
        <f>SUM(C20:C25)</f>
        <v>-28184.34</v>
      </c>
      <c r="D26" s="29">
        <f>SUM(D20:D25)</f>
        <v>-69561.81</v>
      </c>
    </row>
    <row r="27" spans="1:8" ht="15.6" x14ac:dyDescent="0.3">
      <c r="A27" s="23"/>
      <c r="B27" s="21"/>
      <c r="C27" s="29"/>
      <c r="D27" s="29"/>
    </row>
    <row r="28" spans="1:8" ht="15.6" x14ac:dyDescent="0.3">
      <c r="A28" s="23"/>
      <c r="B28" s="21" t="s">
        <v>83</v>
      </c>
      <c r="C28" s="29">
        <f>C17+C26</f>
        <v>-623529.74</v>
      </c>
      <c r="D28" s="29">
        <v>-497378.99</v>
      </c>
    </row>
    <row r="29" spans="1:8" x14ac:dyDescent="0.3">
      <c r="A29" s="16"/>
      <c r="H29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25" zoomScale="130" zoomScaleNormal="130" workbookViewId="0">
      <selection activeCell="A2" sqref="A2"/>
    </sheetView>
  </sheetViews>
  <sheetFormatPr baseColWidth="10" defaultRowHeight="14.4" x14ac:dyDescent="0.3"/>
  <cols>
    <col min="1" max="1" width="19.88671875" customWidth="1"/>
    <col min="2" max="2" width="12.44140625" style="2" customWidth="1"/>
  </cols>
  <sheetData>
    <row r="1" spans="1:2" ht="23.4" x14ac:dyDescent="0.45">
      <c r="A1" s="1" t="s">
        <v>0</v>
      </c>
    </row>
    <row r="2" spans="1:2" x14ac:dyDescent="0.3">
      <c r="B2" s="2" t="s">
        <v>48</v>
      </c>
    </row>
    <row r="4" spans="1:2" x14ac:dyDescent="0.3">
      <c r="A4" s="10" t="s">
        <v>1</v>
      </c>
      <c r="B4" s="11"/>
    </row>
    <row r="5" spans="1:2" x14ac:dyDescent="0.3">
      <c r="A5" s="12" t="s">
        <v>2</v>
      </c>
      <c r="B5" s="11">
        <v>-490000</v>
      </c>
    </row>
    <row r="6" spans="1:2" x14ac:dyDescent="0.3">
      <c r="A6" s="12" t="s">
        <v>56</v>
      </c>
      <c r="B6" s="11"/>
    </row>
    <row r="7" spans="1:2" x14ac:dyDescent="0.3">
      <c r="A7" s="10" t="s">
        <v>3</v>
      </c>
      <c r="B7" s="13">
        <f>SUM(B5)</f>
        <v>-490000</v>
      </c>
    </row>
    <row r="8" spans="1:2" x14ac:dyDescent="0.3">
      <c r="A8" s="12"/>
      <c r="B8" s="11"/>
    </row>
    <row r="9" spans="1:2" x14ac:dyDescent="0.3">
      <c r="A9" s="10" t="s">
        <v>4</v>
      </c>
      <c r="B9" s="11"/>
    </row>
    <row r="10" spans="1:2" x14ac:dyDescent="0.3">
      <c r="A10" s="12" t="s">
        <v>5</v>
      </c>
      <c r="B10" s="11">
        <v>3000</v>
      </c>
    </row>
    <row r="11" spans="1:2" x14ac:dyDescent="0.3">
      <c r="A11" s="12" t="s">
        <v>6</v>
      </c>
      <c r="B11" s="11">
        <v>4000</v>
      </c>
    </row>
    <row r="12" spans="1:2" x14ac:dyDescent="0.3">
      <c r="A12" s="12" t="s">
        <v>7</v>
      </c>
      <c r="B12" s="11">
        <v>4000</v>
      </c>
    </row>
    <row r="13" spans="1:2" x14ac:dyDescent="0.3">
      <c r="A13" s="12" t="s">
        <v>8</v>
      </c>
      <c r="B13" s="11">
        <v>6000</v>
      </c>
    </row>
    <row r="14" spans="1:2" x14ac:dyDescent="0.3">
      <c r="A14" s="12" t="s">
        <v>9</v>
      </c>
      <c r="B14" s="11">
        <v>5000</v>
      </c>
    </row>
    <row r="15" spans="1:2" x14ac:dyDescent="0.3">
      <c r="A15" s="12" t="s">
        <v>10</v>
      </c>
      <c r="B15" s="11">
        <v>3000</v>
      </c>
    </row>
    <row r="16" spans="1:2" x14ac:dyDescent="0.3">
      <c r="A16" s="12" t="s">
        <v>11</v>
      </c>
      <c r="B16" s="11">
        <v>30000</v>
      </c>
    </row>
    <row r="17" spans="1:4" x14ac:dyDescent="0.3">
      <c r="A17" s="12" t="s">
        <v>12</v>
      </c>
      <c r="B17" s="11">
        <v>500</v>
      </c>
    </row>
    <row r="18" spans="1:4" x14ac:dyDescent="0.3">
      <c r="A18" s="12" t="s">
        <v>13</v>
      </c>
      <c r="B18" s="11">
        <v>31000</v>
      </c>
      <c r="D18" t="s">
        <v>53</v>
      </c>
    </row>
    <row r="19" spans="1:4" x14ac:dyDescent="0.3">
      <c r="A19" s="12" t="s">
        <v>14</v>
      </c>
      <c r="B19" s="11">
        <v>12000</v>
      </c>
      <c r="D19" t="s">
        <v>55</v>
      </c>
    </row>
    <row r="20" spans="1:4" x14ac:dyDescent="0.3">
      <c r="A20" s="12" t="s">
        <v>15</v>
      </c>
      <c r="B20" s="11">
        <v>0</v>
      </c>
    </row>
    <row r="21" spans="1:4" x14ac:dyDescent="0.3">
      <c r="A21" s="12" t="s">
        <v>49</v>
      </c>
      <c r="B21" s="11">
        <v>35000</v>
      </c>
      <c r="C21" t="s">
        <v>52</v>
      </c>
    </row>
    <row r="22" spans="1:4" x14ac:dyDescent="0.3">
      <c r="A22" s="12" t="s">
        <v>16</v>
      </c>
      <c r="B22" s="11">
        <v>47300</v>
      </c>
      <c r="D22" t="s">
        <v>51</v>
      </c>
    </row>
    <row r="23" spans="1:4" x14ac:dyDescent="0.3">
      <c r="A23" s="10" t="s">
        <v>17</v>
      </c>
      <c r="B23" s="13">
        <f>SUM(B10:B22)</f>
        <v>180800</v>
      </c>
    </row>
    <row r="24" spans="1:4" x14ac:dyDescent="0.3">
      <c r="A24" s="12"/>
      <c r="B24" s="11"/>
    </row>
    <row r="25" spans="1:4" x14ac:dyDescent="0.3">
      <c r="A25" s="10" t="s">
        <v>18</v>
      </c>
      <c r="B25" s="11"/>
    </row>
    <row r="26" spans="1:4" x14ac:dyDescent="0.3">
      <c r="A26" s="12" t="s">
        <v>19</v>
      </c>
      <c r="B26" s="11">
        <v>152000</v>
      </c>
      <c r="D26" t="s">
        <v>59</v>
      </c>
    </row>
    <row r="27" spans="1:4" x14ac:dyDescent="0.3">
      <c r="A27" s="12" t="s">
        <v>58</v>
      </c>
      <c r="B27" s="11">
        <f>-B26*0.125</f>
        <v>-19000</v>
      </c>
      <c r="D27" t="s">
        <v>60</v>
      </c>
    </row>
    <row r="28" spans="1:4" x14ac:dyDescent="0.3">
      <c r="A28" s="12" t="s">
        <v>20</v>
      </c>
      <c r="B28" s="11">
        <f>B26*0.102</f>
        <v>15503.999999999998</v>
      </c>
    </row>
    <row r="29" spans="1:4" x14ac:dyDescent="0.3">
      <c r="A29" s="12" t="s">
        <v>21</v>
      </c>
      <c r="B29" s="11">
        <v>56000</v>
      </c>
      <c r="D29" t="s">
        <v>54</v>
      </c>
    </row>
    <row r="30" spans="1:4" x14ac:dyDescent="0.3">
      <c r="A30" s="12" t="s">
        <v>22</v>
      </c>
      <c r="B30" s="11">
        <f>(B29+B26)*0.106</f>
        <v>22048</v>
      </c>
    </row>
    <row r="31" spans="1:4" x14ac:dyDescent="0.3">
      <c r="A31" s="12" t="s">
        <v>23</v>
      </c>
      <c r="B31" s="11">
        <f>B28*0.106</f>
        <v>1643.4239999999998</v>
      </c>
    </row>
    <row r="32" spans="1:4" x14ac:dyDescent="0.3">
      <c r="A32" s="12" t="s">
        <v>24</v>
      </c>
      <c r="B32" s="11"/>
    </row>
    <row r="33" spans="1:4" x14ac:dyDescent="0.3">
      <c r="A33" s="10" t="s">
        <v>25</v>
      </c>
      <c r="B33" s="13">
        <f>SUM(B26:B32)</f>
        <v>228195.424</v>
      </c>
    </row>
    <row r="34" spans="1:4" x14ac:dyDescent="0.3">
      <c r="A34" s="12"/>
      <c r="B34" s="11"/>
    </row>
    <row r="35" spans="1:4" x14ac:dyDescent="0.3">
      <c r="A35" s="10" t="s">
        <v>26</v>
      </c>
      <c r="B35" s="11"/>
    </row>
    <row r="36" spans="1:4" x14ac:dyDescent="0.3">
      <c r="A36" s="12" t="s">
        <v>57</v>
      </c>
      <c r="B36" s="11">
        <v>2000</v>
      </c>
    </row>
    <row r="37" spans="1:4" x14ac:dyDescent="0.3">
      <c r="A37" s="12" t="s">
        <v>27</v>
      </c>
      <c r="B37" s="11">
        <v>3000</v>
      </c>
    </row>
    <row r="38" spans="1:4" x14ac:dyDescent="0.3">
      <c r="A38" s="12" t="s">
        <v>28</v>
      </c>
      <c r="B38" s="11">
        <v>30000</v>
      </c>
    </row>
    <row r="39" spans="1:4" x14ac:dyDescent="0.3">
      <c r="A39" s="12" t="s">
        <v>29</v>
      </c>
      <c r="B39" s="11">
        <v>5000</v>
      </c>
    </row>
    <row r="40" spans="1:4" x14ac:dyDescent="0.3">
      <c r="A40" s="12" t="s">
        <v>63</v>
      </c>
      <c r="B40" s="11">
        <v>4000</v>
      </c>
    </row>
    <row r="41" spans="1:4" x14ac:dyDescent="0.3">
      <c r="A41" s="12" t="s">
        <v>30</v>
      </c>
      <c r="B41" s="11">
        <v>4000</v>
      </c>
    </row>
    <row r="42" spans="1:4" x14ac:dyDescent="0.3">
      <c r="A42" s="12" t="s">
        <v>31</v>
      </c>
      <c r="B42" s="11"/>
      <c r="D42" t="s">
        <v>61</v>
      </c>
    </row>
    <row r="43" spans="1:4" x14ac:dyDescent="0.3">
      <c r="A43" s="12" t="s">
        <v>32</v>
      </c>
      <c r="B43" s="11">
        <v>18000</v>
      </c>
      <c r="C43" t="s">
        <v>50</v>
      </c>
    </row>
    <row r="44" spans="1:4" x14ac:dyDescent="0.3">
      <c r="A44" s="12" t="s">
        <v>33</v>
      </c>
      <c r="B44" s="11">
        <v>25000</v>
      </c>
    </row>
    <row r="45" spans="1:4" x14ac:dyDescent="0.3">
      <c r="A45" s="12" t="s">
        <v>34</v>
      </c>
      <c r="B45" s="11">
        <v>7000</v>
      </c>
    </row>
    <row r="46" spans="1:4" x14ac:dyDescent="0.3">
      <c r="A46" s="12" t="s">
        <v>35</v>
      </c>
      <c r="B46" s="11">
        <v>0</v>
      </c>
    </row>
    <row r="47" spans="1:4" x14ac:dyDescent="0.3">
      <c r="A47" s="12" t="s">
        <v>64</v>
      </c>
      <c r="B47" s="11">
        <v>19000</v>
      </c>
      <c r="D47" t="s">
        <v>62</v>
      </c>
    </row>
    <row r="48" spans="1:4" x14ac:dyDescent="0.3">
      <c r="A48" s="12" t="s">
        <v>36</v>
      </c>
      <c r="B48" s="11">
        <v>1500</v>
      </c>
    </row>
    <row r="49" spans="1:2" x14ac:dyDescent="0.3">
      <c r="A49" s="12" t="s">
        <v>37</v>
      </c>
      <c r="B49" s="11"/>
    </row>
    <row r="50" spans="1:2" x14ac:dyDescent="0.3">
      <c r="A50" s="3" t="s">
        <v>38</v>
      </c>
      <c r="B50" s="4">
        <f t="shared" ref="B50" si="0">SUM(B36:B49)</f>
        <v>118500</v>
      </c>
    </row>
    <row r="52" spans="1:2" x14ac:dyDescent="0.3">
      <c r="A52" s="3" t="s">
        <v>39</v>
      </c>
      <c r="B52" s="4">
        <f>B23+B33+B50</f>
        <v>527495.424</v>
      </c>
    </row>
    <row r="53" spans="1:2" x14ac:dyDescent="0.3">
      <c r="A53" s="3" t="s">
        <v>40</v>
      </c>
      <c r="B53" s="4">
        <f>B7+B52</f>
        <v>37495.423999999999</v>
      </c>
    </row>
    <row r="55" spans="1:2" x14ac:dyDescent="0.3">
      <c r="A55" s="3" t="s">
        <v>41</v>
      </c>
    </row>
    <row r="56" spans="1:2" x14ac:dyDescent="0.3">
      <c r="A56" t="s">
        <v>42</v>
      </c>
    </row>
    <row r="57" spans="1:2" x14ac:dyDescent="0.3">
      <c r="A57" t="s">
        <v>43</v>
      </c>
      <c r="B57" s="2">
        <v>-2500</v>
      </c>
    </row>
    <row r="58" spans="1:2" x14ac:dyDescent="0.3">
      <c r="A58" t="s">
        <v>44</v>
      </c>
    </row>
    <row r="59" spans="1:2" x14ac:dyDescent="0.3">
      <c r="A59" s="3" t="s">
        <v>45</v>
      </c>
      <c r="B59" s="4">
        <f>SUM(B56:B58)</f>
        <v>-2500</v>
      </c>
    </row>
    <row r="61" spans="1:2" x14ac:dyDescent="0.3">
      <c r="A61" s="3" t="s">
        <v>46</v>
      </c>
      <c r="B61" s="4">
        <f>B53+B59</f>
        <v>34995.423999999999</v>
      </c>
    </row>
    <row r="62" spans="1:2" x14ac:dyDescent="0.3">
      <c r="A62" s="3" t="s">
        <v>47</v>
      </c>
      <c r="B62" s="4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Ark1</vt:lpstr>
      <vt:lpstr>Ark1 (3)</vt:lpstr>
      <vt:lpstr>Ark3</vt:lpstr>
      <vt:lpstr>Ark1 (2)</vt:lpstr>
      <vt:lpstr>'Ark1'!Utskriftsområde</vt:lpstr>
      <vt:lpstr>'Ark1 (3)'!Utskriftsområde</vt:lpstr>
    </vt:vector>
  </TitlesOfParts>
  <Company>Daldata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Nilsen Audgunn</cp:lastModifiedBy>
  <cp:lastPrinted>2019-01-09T11:18:55Z</cp:lastPrinted>
  <dcterms:created xsi:type="dcterms:W3CDTF">2017-12-20T13:52:16Z</dcterms:created>
  <dcterms:modified xsi:type="dcterms:W3CDTF">2019-01-09T15:59:25Z</dcterms:modified>
</cp:coreProperties>
</file>